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xWindow="0" yWindow="30" windowWidth="15195" windowHeight="9720"/>
  </bookViews>
  <sheets>
    <sheet name="Instructions" sheetId="8" r:id="rId1"/>
    <sheet name="Potion Generator" sheetId="3" r:id="rId2"/>
    <sheet name="Total Randomness" sheetId="5" r:id="rId3"/>
    <sheet name="Color Generator" sheetId="4" r:id="rId4"/>
    <sheet name="Potion List" sheetId="2" r:id="rId5"/>
    <sheet name="Data Lists" sheetId="7" r:id="rId6"/>
  </sheets>
  <definedNames>
    <definedName name="_xlnm._FilterDatabase" localSheetId="1" hidden="1">'Potion Generator'!$A$3:$C$5</definedName>
    <definedName name="Colors">'Potion List'!$D$135:$E$145</definedName>
    <definedName name="ColorTable">'Potion List'!$D$135:$E$145</definedName>
    <definedName name="Cons">'Data Lists'!$B$2:$C$8</definedName>
    <definedName name="PColor">'Data Lists'!$E$2:$F$17</definedName>
    <definedName name="Potions">'Potion List'!$A$2:$F$131</definedName>
    <definedName name="Smell">'Data Lists'!$B$10:$C$30</definedName>
  </definedNames>
  <calcPr calcId="125725"/>
</workbook>
</file>

<file path=xl/calcChain.xml><?xml version="1.0" encoding="utf-8"?>
<calcChain xmlns="http://schemas.openxmlformats.org/spreadsheetml/2006/main">
  <c r="B17" i="4"/>
  <c r="C17"/>
  <c r="D17"/>
  <c r="B16"/>
  <c r="C16"/>
  <c r="D16"/>
  <c r="B15"/>
  <c r="C15"/>
  <c r="D15"/>
  <c r="B14"/>
  <c r="C14"/>
  <c r="D14"/>
  <c r="B13"/>
  <c r="C13"/>
  <c r="D13"/>
  <c r="B12"/>
  <c r="C12"/>
  <c r="D12"/>
  <c r="B11"/>
  <c r="C11"/>
  <c r="D11"/>
  <c r="B10"/>
  <c r="C10"/>
  <c r="D10"/>
  <c r="B9"/>
  <c r="C9"/>
  <c r="D9"/>
  <c r="A27" i="5"/>
  <c r="B27"/>
  <c r="C27"/>
  <c r="D27"/>
  <c r="E27"/>
  <c r="F27"/>
  <c r="G27"/>
  <c r="H27"/>
  <c r="I27"/>
  <c r="J27"/>
  <c r="K27"/>
  <c r="L27"/>
  <c r="M27"/>
  <c r="A26"/>
  <c r="B26"/>
  <c r="C26"/>
  <c r="D26"/>
  <c r="E26"/>
  <c r="F26"/>
  <c r="G26"/>
  <c r="H26"/>
  <c r="I26"/>
  <c r="J26"/>
  <c r="K26"/>
  <c r="L26"/>
  <c r="M26"/>
  <c r="A25"/>
  <c r="B25"/>
  <c r="C25"/>
  <c r="D25"/>
  <c r="E25"/>
  <c r="F25"/>
  <c r="G25"/>
  <c r="H25"/>
  <c r="I25"/>
  <c r="J25"/>
  <c r="K25"/>
  <c r="L25"/>
  <c r="M25"/>
  <c r="A24"/>
  <c r="B24"/>
  <c r="C24"/>
  <c r="D24"/>
  <c r="E24"/>
  <c r="F24"/>
  <c r="G24"/>
  <c r="H24"/>
  <c r="I24"/>
  <c r="J24"/>
  <c r="K24"/>
  <c r="L24"/>
  <c r="M24"/>
  <c r="A23"/>
  <c r="B23"/>
  <c r="C23"/>
  <c r="D23"/>
  <c r="E23"/>
  <c r="F23"/>
  <c r="G23"/>
  <c r="H23"/>
  <c r="I23"/>
  <c r="J23"/>
  <c r="K23"/>
  <c r="L23"/>
  <c r="M23"/>
  <c r="A22"/>
  <c r="B22"/>
  <c r="C22"/>
  <c r="D22"/>
  <c r="E22"/>
  <c r="F22"/>
  <c r="G22"/>
  <c r="H22"/>
  <c r="I22"/>
  <c r="J22"/>
  <c r="K22"/>
  <c r="L22"/>
  <c r="M22"/>
  <c r="A21"/>
  <c r="B21"/>
  <c r="C21"/>
  <c r="D21"/>
  <c r="E21"/>
  <c r="F21"/>
  <c r="G21"/>
  <c r="H21"/>
  <c r="I21"/>
  <c r="J21"/>
  <c r="K21"/>
  <c r="L21"/>
  <c r="M21"/>
  <c r="A20"/>
  <c r="B20"/>
  <c r="C20"/>
  <c r="D20"/>
  <c r="E20"/>
  <c r="F20"/>
  <c r="G20"/>
  <c r="H20"/>
  <c r="I20"/>
  <c r="J20"/>
  <c r="K20"/>
  <c r="L20"/>
  <c r="M20"/>
  <c r="A19"/>
  <c r="B19"/>
  <c r="C19"/>
  <c r="D19"/>
  <c r="E19"/>
  <c r="F19"/>
  <c r="G19"/>
  <c r="H19"/>
  <c r="I19"/>
  <c r="J19"/>
  <c r="K19"/>
  <c r="L19"/>
  <c r="M19"/>
  <c r="A18"/>
  <c r="B18"/>
  <c r="C18"/>
  <c r="D18"/>
  <c r="E18"/>
  <c r="F18"/>
  <c r="G18"/>
  <c r="H18"/>
  <c r="I18"/>
  <c r="J18"/>
  <c r="K18"/>
  <c r="L18"/>
  <c r="M18"/>
  <c r="A17"/>
  <c r="B17"/>
  <c r="C17"/>
  <c r="D17"/>
  <c r="E17"/>
  <c r="F17"/>
  <c r="G17"/>
  <c r="H17"/>
  <c r="I17"/>
  <c r="J17"/>
  <c r="K17"/>
  <c r="L17"/>
  <c r="M17"/>
  <c r="A16"/>
  <c r="B16"/>
  <c r="C16"/>
  <c r="D16"/>
  <c r="E16"/>
  <c r="F16"/>
  <c r="G16"/>
  <c r="H16"/>
  <c r="I16"/>
  <c r="J16"/>
  <c r="K16"/>
  <c r="L16"/>
  <c r="M16"/>
  <c r="A15"/>
  <c r="B15"/>
  <c r="C15"/>
  <c r="D15"/>
  <c r="E15"/>
  <c r="F15"/>
  <c r="G15"/>
  <c r="H15"/>
  <c r="I15"/>
  <c r="J15"/>
  <c r="K15"/>
  <c r="L15"/>
  <c r="M15"/>
  <c r="A14"/>
  <c r="B14"/>
  <c r="C14"/>
  <c r="D14"/>
  <c r="E14"/>
  <c r="F14"/>
  <c r="G14"/>
  <c r="H14"/>
  <c r="I14"/>
  <c r="J14"/>
  <c r="K14"/>
  <c r="L14"/>
  <c r="M14"/>
  <c r="A13"/>
  <c r="B13"/>
  <c r="C13"/>
  <c r="D13"/>
  <c r="E13"/>
  <c r="F13"/>
  <c r="G13"/>
  <c r="H13"/>
  <c r="I13"/>
  <c r="J13"/>
  <c r="K13"/>
  <c r="L13"/>
  <c r="M13"/>
  <c r="A12"/>
  <c r="B12"/>
  <c r="C12"/>
  <c r="D12"/>
  <c r="E12"/>
  <c r="F12"/>
  <c r="G12"/>
  <c r="H12"/>
  <c r="I12"/>
  <c r="J12"/>
  <c r="K12"/>
  <c r="L12"/>
  <c r="M12"/>
  <c r="A11"/>
  <c r="B11"/>
  <c r="C11"/>
  <c r="D11"/>
  <c r="E11"/>
  <c r="F11"/>
  <c r="G11"/>
  <c r="H11"/>
  <c r="I11"/>
  <c r="J11"/>
  <c r="K11"/>
  <c r="L11"/>
  <c r="M11"/>
  <c r="J10"/>
  <c r="K10"/>
  <c r="J9"/>
  <c r="K9"/>
  <c r="G10"/>
  <c r="H10"/>
  <c r="G9"/>
  <c r="H9"/>
  <c r="D10"/>
  <c r="E10"/>
  <c r="D9"/>
  <c r="E9"/>
  <c r="A10"/>
  <c r="B10"/>
  <c r="C10"/>
  <c r="F10"/>
  <c r="I10"/>
  <c r="L10"/>
  <c r="M10"/>
  <c r="A9"/>
  <c r="A8"/>
  <c r="B9"/>
  <c r="C9"/>
  <c r="F9"/>
  <c r="I9"/>
  <c r="L9"/>
  <c r="M9"/>
  <c r="A27" i="3"/>
  <c r="B27"/>
  <c r="A26"/>
  <c r="B26"/>
  <c r="A25"/>
  <c r="B25"/>
  <c r="A24"/>
  <c r="B24"/>
  <c r="A23"/>
  <c r="B23"/>
  <c r="A22"/>
  <c r="B22"/>
  <c r="A21"/>
  <c r="B21"/>
  <c r="A20"/>
  <c r="B20"/>
  <c r="A19"/>
  <c r="B19"/>
  <c r="A18"/>
  <c r="B18"/>
  <c r="A17"/>
  <c r="B17"/>
  <c r="A16"/>
  <c r="B16"/>
  <c r="A15"/>
  <c r="B15"/>
  <c r="A14"/>
  <c r="B14"/>
  <c r="A13"/>
  <c r="B13"/>
  <c r="A12"/>
  <c r="B12"/>
  <c r="A11"/>
  <c r="B11"/>
  <c r="A10"/>
  <c r="B10"/>
  <c r="A9"/>
  <c r="B9"/>
  <c r="B8" i="4"/>
  <c r="C8"/>
  <c r="D8"/>
  <c r="B8" i="5"/>
  <c r="M8"/>
  <c r="A8" i="3"/>
  <c r="B8"/>
  <c r="C8" i="5"/>
  <c r="G8"/>
  <c r="H8"/>
  <c r="J8"/>
  <c r="K8"/>
  <c r="L8"/>
  <c r="I8"/>
  <c r="D8"/>
  <c r="E8"/>
  <c r="F8"/>
  <c r="A3" i="2"/>
  <c r="A4"/>
  <c r="A5"/>
  <c r="A6"/>
  <c r="C27" i="3" s="1"/>
  <c r="D27" s="1"/>
  <c r="E27" s="1"/>
  <c r="F27" s="1"/>
  <c r="G27" s="1"/>
  <c r="A7" i="2"/>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D8" i="3" l="1"/>
  <c r="C8"/>
  <c r="E8"/>
  <c r="F8"/>
  <c r="G8"/>
  <c r="C9"/>
  <c r="D9" s="1"/>
  <c r="E9" s="1"/>
  <c r="F9" s="1"/>
  <c r="G9" s="1"/>
  <c r="C10"/>
  <c r="D10" s="1"/>
  <c r="E10" s="1"/>
  <c r="F10" s="1"/>
  <c r="G10" s="1"/>
  <c r="C11"/>
  <c r="D11" s="1"/>
  <c r="E11" s="1"/>
  <c r="F11" s="1"/>
  <c r="G11" s="1"/>
  <c r="C12"/>
  <c r="D12" s="1"/>
  <c r="E12" s="1"/>
  <c r="F12" s="1"/>
  <c r="G12" s="1"/>
  <c r="C13"/>
  <c r="D13" s="1"/>
  <c r="E13" s="1"/>
  <c r="F13" s="1"/>
  <c r="G13" s="1"/>
  <c r="C14"/>
  <c r="D14" s="1"/>
  <c r="E14" s="1"/>
  <c r="F14" s="1"/>
  <c r="G14" s="1"/>
  <c r="C15"/>
  <c r="D15" s="1"/>
  <c r="E15" s="1"/>
  <c r="F15" s="1"/>
  <c r="G15" s="1"/>
  <c r="C16"/>
  <c r="D16" s="1"/>
  <c r="E16" s="1"/>
  <c r="F16" s="1"/>
  <c r="G16" s="1"/>
  <c r="C17"/>
  <c r="D17" s="1"/>
  <c r="E17" s="1"/>
  <c r="F17" s="1"/>
  <c r="G17" s="1"/>
  <c r="C18"/>
  <c r="D18" s="1"/>
  <c r="E18" s="1"/>
  <c r="F18" s="1"/>
  <c r="G18" s="1"/>
  <c r="C19"/>
  <c r="D19" s="1"/>
  <c r="E19" s="1"/>
  <c r="F19" s="1"/>
  <c r="G19" s="1"/>
  <c r="C20"/>
  <c r="D20" s="1"/>
  <c r="E20" s="1"/>
  <c r="F20" s="1"/>
  <c r="G20" s="1"/>
  <c r="C21"/>
  <c r="D21" s="1"/>
  <c r="E21" s="1"/>
  <c r="F21" s="1"/>
  <c r="G21" s="1"/>
  <c r="C22"/>
  <c r="D22" s="1"/>
  <c r="E22" s="1"/>
  <c r="F22" s="1"/>
  <c r="G22" s="1"/>
  <c r="C23"/>
  <c r="D23" s="1"/>
  <c r="E23" s="1"/>
  <c r="F23" s="1"/>
  <c r="G23" s="1"/>
  <c r="C24"/>
  <c r="D24" s="1"/>
  <c r="E24" s="1"/>
  <c r="F24" s="1"/>
  <c r="G24" s="1"/>
  <c r="C25"/>
  <c r="D25" s="1"/>
  <c r="E25" s="1"/>
  <c r="F25" s="1"/>
  <c r="G25" s="1"/>
  <c r="C26"/>
  <c r="D26" s="1"/>
  <c r="E26" s="1"/>
  <c r="F26" s="1"/>
  <c r="G26" s="1"/>
</calcChain>
</file>

<file path=xl/sharedStrings.xml><?xml version="1.0" encoding="utf-8"?>
<sst xmlns="http://schemas.openxmlformats.org/spreadsheetml/2006/main" count="665" uniqueCount="219">
  <si>
    <t>Potion of Animal Control (Any)</t>
  </si>
  <si>
    <t>Potion of Animal Control (Avian)</t>
  </si>
  <si>
    <t>Potion of Animal Control (Reptile)</t>
  </si>
  <si>
    <t>Potion of Animal Control (Mammal)</t>
  </si>
  <si>
    <t>Potion of Animal Control (Amphibian)</t>
  </si>
  <si>
    <t>Potion of Animal Control (Fish)</t>
  </si>
  <si>
    <t>Potion of Animal Control (Marsupial)</t>
  </si>
  <si>
    <t>Potion of Dragon Control (White)</t>
  </si>
  <si>
    <t>Potion of Dragon Control (Black)</t>
  </si>
  <si>
    <t>Potion of Dragon Control (Green)</t>
  </si>
  <si>
    <t>Potion of Dragon Control (Blue)</t>
  </si>
  <si>
    <t>Potion of Dragon Control (Red)</t>
  </si>
  <si>
    <t>Potion of Dragon Control (Brass)</t>
  </si>
  <si>
    <t>Potion of Dragon Control (Copper)</t>
  </si>
  <si>
    <t>Potion of Dragon Control (Bronze)</t>
  </si>
  <si>
    <t>Potion of Dragon Control (Silver)</t>
  </si>
  <si>
    <t>Potion of Dragon Control (Gold)</t>
  </si>
  <si>
    <t>Potion of Dragon Control (Good)</t>
  </si>
  <si>
    <t>Potion of Dragon Control (Evil)</t>
  </si>
  <si>
    <t>Potion of Giant Control (Hill)</t>
  </si>
  <si>
    <t>Potion of Giant Control (Stone)</t>
  </si>
  <si>
    <t>Potion of Giant Control (Frost)</t>
  </si>
  <si>
    <t>Potion of Giant Control (Fire)</t>
  </si>
  <si>
    <t>Potion of Giant Control (Cloud)</t>
  </si>
  <si>
    <t>Potion of Giant Control (Storm)</t>
  </si>
  <si>
    <t>Potion of Giant Strength (Hill)</t>
  </si>
  <si>
    <t>Potion of Giant Strength (Stone)</t>
  </si>
  <si>
    <t>Potion of Giant Strength (Frost)</t>
  </si>
  <si>
    <t>Potion of Giant Strength (Fire)</t>
  </si>
  <si>
    <t>Potion of Giant Strength (Cloud)</t>
  </si>
  <si>
    <t>Potion of Giant Strength (Storm)</t>
  </si>
  <si>
    <t>Potion of Human Control (Humans)</t>
  </si>
  <si>
    <t>Potion of Human Control (Elves)</t>
  </si>
  <si>
    <t>Potion of Human Control (Half-Elves)</t>
  </si>
  <si>
    <t>Potion of Human Control (Gnomes)</t>
  </si>
  <si>
    <t>Potion of Human Control (Dwarves)</t>
  </si>
  <si>
    <t>Potion of Human Control (Half-Orcs)</t>
  </si>
  <si>
    <t>Potion of Human Control (Halflings)</t>
  </si>
  <si>
    <t>Potion of Human Control (Humanoids)</t>
  </si>
  <si>
    <t>Oil of Elemental Invulnerability (Earth)</t>
  </si>
  <si>
    <t>Oil of Elemental Invulnerability (Wind)</t>
  </si>
  <si>
    <t>Oil of Elemental Invulnerability (Fire)</t>
  </si>
  <si>
    <t>Oil of Elemental Invulnerability (Air)</t>
  </si>
  <si>
    <t>Oil of Elemental Plane Invulnerability (Earth)</t>
  </si>
  <si>
    <t>Oil of Elemental Plane Invulnerability (Wind)</t>
  </si>
  <si>
    <t>Oil of Elemental Plane Invulnerability (Fire)</t>
  </si>
  <si>
    <t>Oil of Elemental Plane Invulnerability (Air)</t>
  </si>
  <si>
    <t>Potion of Undead Control (Ghasts)</t>
  </si>
  <si>
    <t>Potion of Undead Control (Ghosts)</t>
  </si>
  <si>
    <t>Potion of Undead Control (Ghouls)</t>
  </si>
  <si>
    <t>Potion of Undead Control (Shadows)</t>
  </si>
  <si>
    <t>Potion of Undead Control (Skeletons)</t>
  </si>
  <si>
    <t>Potion of Undead Control (Spectres)</t>
  </si>
  <si>
    <t>Potion of Undead Control (Wights)</t>
  </si>
  <si>
    <t>Potion of Undead Control (Wraiths)</t>
  </si>
  <si>
    <t>Potion of Undead Control (Vampires)</t>
  </si>
  <si>
    <t>Potion of Undead Control (Zombies)</t>
  </si>
  <si>
    <t>Potion of Clairaudience</t>
  </si>
  <si>
    <t>Potion of Clairvoyance</t>
  </si>
  <si>
    <t>Potion of Climbing</t>
  </si>
  <si>
    <t>Potion of Delusion</t>
  </si>
  <si>
    <t>Potion of Diminution</t>
  </si>
  <si>
    <t>Elixir of Health</t>
  </si>
  <si>
    <t>Elixir of Madness</t>
  </si>
  <si>
    <t>Elixir of Youth</t>
  </si>
  <si>
    <t>Potion of ESP</t>
  </si>
  <si>
    <t>Potion of Healing</t>
  </si>
  <si>
    <t>Potion of Extra-Healing</t>
  </si>
  <si>
    <t>Potion of Fire Resistance</t>
  </si>
  <si>
    <t>Potion of Fire Breath</t>
  </si>
  <si>
    <t>Potion of Flying</t>
  </si>
  <si>
    <t>Potion of Gaseous Form</t>
  </si>
  <si>
    <t>Oil of Timelessness</t>
  </si>
  <si>
    <t>Philter of Glibness</t>
  </si>
  <si>
    <t>Philter of Love</t>
  </si>
  <si>
    <t>Philter of Persuasiveness</t>
  </si>
  <si>
    <t>Philter of Stuttering</t>
  </si>
  <si>
    <t>Potion of Plant Control (Small)</t>
  </si>
  <si>
    <t>Potion of Plant Control (Medium)</t>
  </si>
  <si>
    <t>Potion of Plant Control (Large)</t>
  </si>
  <si>
    <t>Potion of Polymorph Self</t>
  </si>
  <si>
    <t>Potion of Polymorph Other</t>
  </si>
  <si>
    <t>Potion of Speed</t>
  </si>
  <si>
    <t>Potion of Heroism</t>
  </si>
  <si>
    <t>Potion of Super-Heroism</t>
  </si>
  <si>
    <t>Potion of Sweet Water</t>
  </si>
  <si>
    <t>Potion of Treasure Finding</t>
  </si>
  <si>
    <t>Potion of Ventriloquism</t>
  </si>
  <si>
    <t>Potion of Vitality</t>
  </si>
  <si>
    <t>Potion of Water Breathing</t>
  </si>
  <si>
    <t>Potion of Growth</t>
  </si>
  <si>
    <t>Potion of Invisibility</t>
  </si>
  <si>
    <t>Potion of Improved Invisibility</t>
  </si>
  <si>
    <t>Potion of Invulnerability</t>
  </si>
  <si>
    <t>Potion of Levitation</t>
  </si>
  <si>
    <t>Potion of Longevity</t>
  </si>
  <si>
    <t>Oil of Acid Resistance</t>
  </si>
  <si>
    <t>Oil of Disenchantment</t>
  </si>
  <si>
    <t>Oil of Etherealness</t>
  </si>
  <si>
    <t>Oil of Fiery Burning</t>
  </si>
  <si>
    <t>Oil of Fumbling</t>
  </si>
  <si>
    <t>Oil of Impact</t>
  </si>
  <si>
    <t>Oil of Slipperiness</t>
  </si>
  <si>
    <t>Potion of Lengthy Hair</t>
  </si>
  <si>
    <t>Potion of Belching</t>
  </si>
  <si>
    <t>Potion of Mouth Foam</t>
  </si>
  <si>
    <t>Potion of Sneezing</t>
  </si>
  <si>
    <t>Potion of Gibberish</t>
  </si>
  <si>
    <t>Potion of Screaming</t>
  </si>
  <si>
    <t>Potion of Nausea</t>
  </si>
  <si>
    <t>Potion of Loud Speech</t>
  </si>
  <si>
    <t>Potion of Stupidity</t>
  </si>
  <si>
    <t>Potion of Nakedness</t>
  </si>
  <si>
    <t>Potion of Total Baldness</t>
  </si>
  <si>
    <t>Potion of Glowing</t>
  </si>
  <si>
    <t>Potion of Speechlessness</t>
  </si>
  <si>
    <t>Potion of Skin Rash</t>
  </si>
  <si>
    <t>Potion of Sleepiness</t>
  </si>
  <si>
    <t>Potion of Blindness</t>
  </si>
  <si>
    <t>Potion of Undead Stench</t>
  </si>
  <si>
    <t>Potion of Thirst</t>
  </si>
  <si>
    <t>Potion of Hunger</t>
  </si>
  <si>
    <t>Potion of Deafness</t>
  </si>
  <si>
    <t>Potion of Appearance Change (Hair)</t>
  </si>
  <si>
    <t>Potion of Appearance Change (Eyes)</t>
  </si>
  <si>
    <t>Potion of Appearance Change (Skin)</t>
  </si>
  <si>
    <t>Potion</t>
  </si>
  <si>
    <t>Consistency</t>
  </si>
  <si>
    <t>Color</t>
  </si>
  <si>
    <t>Smell</t>
  </si>
  <si>
    <t>Bubbly</t>
  </si>
  <si>
    <t>Oily</t>
  </si>
  <si>
    <t>Gelatinous</t>
  </si>
  <si>
    <t>Watery</t>
  </si>
  <si>
    <t>Pudding Like</t>
  </si>
  <si>
    <t>Cream Like</t>
  </si>
  <si>
    <t>Clear</t>
  </si>
  <si>
    <t>White</t>
  </si>
  <si>
    <t>Black</t>
  </si>
  <si>
    <t>Red</t>
  </si>
  <si>
    <t>Green</t>
  </si>
  <si>
    <t>Blue</t>
  </si>
  <si>
    <t>Orange</t>
  </si>
  <si>
    <t>Yellow</t>
  </si>
  <si>
    <t>Purple</t>
  </si>
  <si>
    <t>Brown</t>
  </si>
  <si>
    <t>Silver</t>
  </si>
  <si>
    <t>Gold</t>
  </si>
  <si>
    <t>Copper</t>
  </si>
  <si>
    <t>Bronze</t>
  </si>
  <si>
    <t>Pink</t>
  </si>
  <si>
    <t>Manure</t>
  </si>
  <si>
    <t>Fish</t>
  </si>
  <si>
    <t>Strawberry</t>
  </si>
  <si>
    <t>Apple</t>
  </si>
  <si>
    <t>Cinnamon</t>
  </si>
  <si>
    <t>Leather</t>
  </si>
  <si>
    <t>Urine</t>
  </si>
  <si>
    <t>Pumpkin</t>
  </si>
  <si>
    <t>Decay</t>
  </si>
  <si>
    <t>Tar</t>
  </si>
  <si>
    <t>Cherry</t>
  </si>
  <si>
    <t>Sour Milk</t>
  </si>
  <si>
    <t>Garlic</t>
  </si>
  <si>
    <t>Cheese</t>
  </si>
  <si>
    <t>Peppermint</t>
  </si>
  <si>
    <t>Grass</t>
  </si>
  <si>
    <t>Vinegar</t>
  </si>
  <si>
    <t>Ginger</t>
  </si>
  <si>
    <t>Ale</t>
  </si>
  <si>
    <t>Mildew</t>
  </si>
  <si>
    <t>Description or DMG Page</t>
  </si>
  <si>
    <t>Belches loudly for 1d4 hours</t>
  </si>
  <si>
    <t>Is blinded for 1d3 hours</t>
  </si>
  <si>
    <t>Is deaf for 1d4 hours</t>
  </si>
  <si>
    <t>Changes speech tone for 1d6 days</t>
  </si>
  <si>
    <t>Cannot speak intelligently for 1d8 hours</t>
  </si>
  <si>
    <t>Glows brightly for 1d12 hours</t>
  </si>
  <si>
    <t>Is extremely hungry for 1d6 hours</t>
  </si>
  <si>
    <t>Speaks as loud as possible for 1d8 hours</t>
  </si>
  <si>
    <t>Foams at the mouth for 1 day</t>
  </si>
  <si>
    <t>Is nauseous for 1d3 days</t>
  </si>
  <si>
    <t>See Spell</t>
  </si>
  <si>
    <t>Screams loudly for 1 minute</t>
  </si>
  <si>
    <t>Has a rash for 1d10 days, entire body.</t>
  </si>
  <si>
    <t>Falls asleep for 1d6 hours</t>
  </si>
  <si>
    <t>Sneezes uncontrollably for 1d12 hours</t>
  </si>
  <si>
    <t>Cannot speak for 1d3 days</t>
  </si>
  <si>
    <t>Is extremely thirsty for 1d6 hours</t>
  </si>
  <si>
    <t>All hair falls out, grows back normally</t>
  </si>
  <si>
    <t>Smells like the undead for 1d3 weeks</t>
  </si>
  <si>
    <t>Acts completely stupid for 1d3 days. WIS &amp; INT 1</t>
  </si>
  <si>
    <t>Potion of Clumsiness</t>
  </si>
  <si>
    <t>DEX drops to 1 for 1d4 hours, apply penalties</t>
  </si>
  <si>
    <t>Changes color permanently 1d10</t>
  </si>
  <si>
    <t>Color Table</t>
  </si>
  <si>
    <t>Strips of all armor and clothes, 1d6 hours</t>
  </si>
  <si>
    <t>Potion of Fire Ball Belch</t>
  </si>
  <si>
    <t>Number</t>
  </si>
  <si>
    <t>Number of potions to generate</t>
  </si>
  <si>
    <t>Potion #</t>
  </si>
  <si>
    <t>Number of colors to generate</t>
  </si>
  <si>
    <t>Color #</t>
  </si>
  <si>
    <t>Consistencies</t>
  </si>
  <si>
    <t>Pcolor</t>
  </si>
  <si>
    <t>Consistency #</t>
  </si>
  <si>
    <t>Smell #</t>
  </si>
  <si>
    <t>In the yellow box type the number (1-20) of potions you want to generate and press enter. If the description refers to a color change, you can either roll a 1d10 or use the random color generator in this workbook.</t>
  </si>
  <si>
    <r>
      <t xml:space="preserve">For those of you that want to make adjustments to the spreadsheet, the protection password is: </t>
    </r>
    <r>
      <rPr>
        <b/>
        <i/>
        <sz val="10"/>
        <rFont val="Arial"/>
        <family val="2"/>
      </rPr>
      <t>potions</t>
    </r>
    <r>
      <rPr>
        <sz val="10"/>
        <rFont val="Arial"/>
        <family val="2"/>
      </rPr>
      <t>. If you are not that familiar with Excel and still want to play around with the formulas, I suggest you open the spreadsheet and save it under a new name before making changes.</t>
    </r>
  </si>
  <si>
    <t>There are two different versions of the potion generator included in this workbook as well as a random color generator. The first potion generator gives the potions consistency, color, and smell according the Potion List, which can also be used by the DM to look for specific potions. The second generator (Total Randomness) not only randomly generates the potion, but the consistency, color, and smells are also randomly generated. The only draw back to this generator is that it is possible to have two potions with the exact same description, or multiple descriptions for the same potion. One way to explain this in game terms is that they were made from different areas in the world so different ingredients were used to achieve the desired result. The color generator is just a simple generator that is used in conjuction with several of the potions instead of rolling.</t>
  </si>
  <si>
    <r>
      <t xml:space="preserve">Feel free to contact me at </t>
    </r>
    <r>
      <rPr>
        <b/>
        <i/>
        <sz val="10"/>
        <rFont val="Arial"/>
        <family val="2"/>
      </rPr>
      <t>LordTrevocGameTools@hotmail.com</t>
    </r>
    <r>
      <rPr>
        <sz val="10"/>
        <rFont val="Arial"/>
        <family val="2"/>
      </rPr>
      <t xml:space="preserve"> with any questions or comments. If you don't already have my wizard spell book generator, currency converter, thief xp sheet, or priest xp sheet, send me an email and I can email them to you. Enjoy.</t>
    </r>
  </si>
  <si>
    <t>© Lord Trevoc Game Tools</t>
  </si>
  <si>
    <t>This is a very user friendly potion generator. It will randomly generate up to 20 potions. All you need to do is type in the number of potions that you want generate in the yellow box and hit enter. It will give you the name, consistency, color, and smell of the potion. In addition it will either give you a brief description of what the potion does or the page number of the Dungeon Masters Guide that the potion description is on. This generator is based on AD&amp;D rules, since I have not played any of the other versions I can't say how well it will convert over.</t>
  </si>
  <si>
    <t>This program does contain macros. To enable macros on Excel 2007, click on the "options" button located above the formula bar, then click on "enable this content", then click "ok". To enable macros on earlier versions of Excel, go to Tools--&gt; Macro --&gt; Security and click on the medium setting, this will prompt you to either enable or disable macros each time that you open a file containing macros.</t>
  </si>
  <si>
    <t>Potion of Feminine / Masculine Speech</t>
  </si>
  <si>
    <t>Potion of Flatulence</t>
  </si>
  <si>
    <t>Has flatulence for 1d6 days</t>
  </si>
  <si>
    <t>Hair permanently grows 1d3 feet, will regrow if cut</t>
  </si>
  <si>
    <t>Belches a fire ball 1d6/ Lvl Dmg. to anyone in 20' arc</t>
  </si>
</sst>
</file>

<file path=xl/styles.xml><?xml version="1.0" encoding="utf-8"?>
<styleSheet xmlns="http://schemas.openxmlformats.org/spreadsheetml/2006/main">
  <fonts count="12">
    <font>
      <sz val="10"/>
      <name val="Arial"/>
    </font>
    <font>
      <sz val="10"/>
      <name val="Arial"/>
      <family val="2"/>
    </font>
    <font>
      <b/>
      <u/>
      <sz val="10"/>
      <name val="Arial"/>
      <family val="2"/>
    </font>
    <font>
      <sz val="8"/>
      <name val="Arial"/>
      <family val="2"/>
    </font>
    <font>
      <sz val="9"/>
      <name val="Arial"/>
      <family val="2"/>
    </font>
    <font>
      <u/>
      <sz val="9"/>
      <name val="Arial"/>
      <family val="2"/>
    </font>
    <font>
      <b/>
      <u/>
      <sz val="9"/>
      <name val="Arial"/>
      <family val="2"/>
    </font>
    <font>
      <u/>
      <sz val="9"/>
      <name val="Arial"/>
      <family val="2"/>
    </font>
    <font>
      <b/>
      <i/>
      <sz val="10"/>
      <name val="Arial"/>
      <family val="2"/>
    </font>
    <font>
      <b/>
      <sz val="10"/>
      <name val="Arial"/>
      <family val="2"/>
    </font>
    <font>
      <b/>
      <sz val="12"/>
      <name val="Calisto MT"/>
    </font>
    <font>
      <b/>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cellStyleXfs>
  <cellXfs count="121">
    <xf numFmtId="0" fontId="0" fillId="0" borderId="0" xfId="0"/>
    <xf numFmtId="0" fontId="2"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2" borderId="1" xfId="0" applyFill="1" applyBorder="1"/>
    <xf numFmtId="0" fontId="0" fillId="2" borderId="1" xfId="0" applyFill="1" applyBorder="1" applyAlignment="1">
      <alignment horizontal="center"/>
    </xf>
    <xf numFmtId="0" fontId="2" fillId="0" borderId="1" xfId="0" applyFont="1" applyFill="1" applyBorder="1" applyAlignment="1">
      <alignment horizontal="center"/>
    </xf>
    <xf numFmtId="0" fontId="0" fillId="0" borderId="1" xfId="0" applyFill="1" applyBorder="1"/>
    <xf numFmtId="0" fontId="0" fillId="0"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1" xfId="0" applyFont="1" applyBorder="1" applyAlignment="1">
      <alignment horizontal="center"/>
    </xf>
    <xf numFmtId="0" fontId="0" fillId="0" borderId="0" xfId="0" applyBorder="1" applyAlignment="1">
      <alignment horizontal="center"/>
    </xf>
    <xf numFmtId="0" fontId="0" fillId="0" borderId="0" xfId="0" applyBorder="1" applyProtection="1"/>
    <xf numFmtId="0" fontId="0" fillId="0" borderId="0" xfId="0" applyBorder="1" applyAlignment="1" applyProtection="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0" fillId="0" borderId="0" xfId="0" applyFill="1" applyBorder="1" applyAlignment="1">
      <alignment horizontal="center"/>
    </xf>
    <xf numFmtId="0" fontId="4" fillId="0" borderId="0" xfId="0" applyFont="1"/>
    <xf numFmtId="0" fontId="5" fillId="0" borderId="0" xfId="0" applyFont="1" applyAlignment="1">
      <alignment horizontal="center"/>
    </xf>
    <xf numFmtId="0" fontId="4" fillId="0" borderId="0" xfId="0" applyFont="1" applyFill="1" applyBorder="1" applyAlignment="1">
      <alignment horizontal="center"/>
    </xf>
    <xf numFmtId="0" fontId="4" fillId="0" borderId="0" xfId="0" applyFont="1" applyAlignment="1">
      <alignment horizontal="center"/>
    </xf>
    <xf numFmtId="0" fontId="6" fillId="0" borderId="9" xfId="0" applyFont="1" applyBorder="1" applyAlignment="1">
      <alignment horizontal="center"/>
    </xf>
    <xf numFmtId="0" fontId="6" fillId="0" borderId="8" xfId="0" applyFont="1" applyBorder="1" applyAlignment="1">
      <alignment horizontal="center"/>
    </xf>
    <xf numFmtId="0" fontId="4" fillId="0" borderId="2" xfId="0" applyFont="1" applyBorder="1" applyAlignment="1" applyProtection="1">
      <alignment horizontal="center"/>
    </xf>
    <xf numFmtId="0" fontId="4" fillId="0" borderId="4" xfId="0" applyFont="1" applyBorder="1" applyAlignment="1" applyProtection="1">
      <alignment horizontal="center"/>
    </xf>
    <xf numFmtId="0" fontId="4" fillId="0" borderId="1" xfId="0" applyFont="1" applyBorder="1" applyAlignment="1" applyProtection="1">
      <alignment horizontal="center"/>
    </xf>
    <xf numFmtId="0" fontId="6" fillId="0" borderId="10" xfId="0" applyFont="1" applyBorder="1" applyAlignment="1">
      <alignment horizontal="center"/>
    </xf>
    <xf numFmtId="0" fontId="2" fillId="0" borderId="10" xfId="0" applyFont="1" applyBorder="1" applyAlignment="1">
      <alignment horizontal="center"/>
    </xf>
    <xf numFmtId="0" fontId="4" fillId="0" borderId="11" xfId="0" applyFont="1" applyBorder="1" applyAlignment="1" applyProtection="1">
      <alignment horizontal="center"/>
    </xf>
    <xf numFmtId="0" fontId="4" fillId="2" borderId="12" xfId="0" applyFont="1" applyFill="1" applyBorder="1"/>
    <xf numFmtId="0" fontId="4" fillId="2" borderId="2"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1" xfId="0" applyFont="1" applyFill="1" applyBorder="1" applyAlignment="1">
      <alignment horizontal="center"/>
    </xf>
    <xf numFmtId="0" fontId="4" fillId="2" borderId="3" xfId="0" applyFont="1" applyFill="1" applyBorder="1" applyAlignment="1">
      <alignment horizontal="center"/>
    </xf>
    <xf numFmtId="0" fontId="4" fillId="2" borderId="13" xfId="0" applyFont="1" applyFill="1" applyBorder="1" applyAlignment="1" applyProtection="1">
      <alignment horizontal="center"/>
    </xf>
    <xf numFmtId="0" fontId="4" fillId="2" borderId="14" xfId="0" applyFont="1" applyFill="1" applyBorder="1" applyAlignment="1" applyProtection="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6"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2" fillId="0" borderId="0" xfId="0" applyFont="1" applyFill="1" applyBorder="1" applyAlignment="1">
      <alignment horizontal="center" vertical="center" wrapText="1"/>
    </xf>
    <xf numFmtId="0" fontId="4" fillId="0" borderId="12" xfId="0" applyFont="1" applyFill="1" applyBorder="1"/>
    <xf numFmtId="0" fontId="4" fillId="0" borderId="1" xfId="0" applyFont="1" applyFill="1" applyBorder="1" applyAlignment="1">
      <alignment horizontal="center"/>
    </xf>
    <xf numFmtId="0" fontId="4" fillId="0" borderId="3" xfId="0" applyFont="1" applyFill="1" applyBorder="1" applyAlignment="1">
      <alignment horizontal="center"/>
    </xf>
    <xf numFmtId="0" fontId="4" fillId="0" borderId="11" xfId="0" applyFont="1" applyFill="1" applyBorder="1" applyAlignment="1">
      <alignment horizontal="center"/>
    </xf>
    <xf numFmtId="0" fontId="4" fillId="0" borderId="5"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4" xfId="0" applyFont="1" applyFill="1" applyBorder="1"/>
    <xf numFmtId="0" fontId="4" fillId="2" borderId="16" xfId="0" applyFont="1" applyFill="1" applyBorder="1" applyAlignment="1">
      <alignment horizontal="center"/>
    </xf>
    <xf numFmtId="0" fontId="4" fillId="2" borderId="17" xfId="0" applyFont="1" applyFill="1" applyBorder="1" applyAlignment="1" applyProtection="1">
      <alignment horizontal="center"/>
    </xf>
    <xf numFmtId="0" fontId="4" fillId="2" borderId="18" xfId="0" applyFont="1" applyFill="1" applyBorder="1" applyAlignment="1" applyProtection="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1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4" fillId="0" borderId="2"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17" xfId="0" applyFont="1" applyFill="1" applyBorder="1" applyAlignment="1" applyProtection="1">
      <alignment horizontal="center"/>
    </xf>
    <xf numFmtId="0" fontId="4" fillId="0" borderId="4" xfId="0" applyFont="1" applyFill="1" applyBorder="1" applyAlignment="1" applyProtection="1">
      <alignment horizontal="center"/>
    </xf>
    <xf numFmtId="0" fontId="4" fillId="0" borderId="11" xfId="0" applyFont="1" applyFill="1" applyBorder="1" applyAlignment="1" applyProtection="1">
      <alignment horizontal="center"/>
    </xf>
    <xf numFmtId="0" fontId="4" fillId="0" borderId="20" xfId="0" applyFont="1" applyFill="1" applyBorder="1" applyAlignment="1" applyProtection="1">
      <alignment horizontal="center"/>
    </xf>
    <xf numFmtId="0" fontId="4" fillId="2" borderId="21" xfId="0" applyFont="1" applyFill="1" applyBorder="1" applyAlignment="1">
      <alignment horizontal="center"/>
    </xf>
    <xf numFmtId="0" fontId="4" fillId="0" borderId="11" xfId="0" applyFont="1" applyFill="1" applyBorder="1"/>
    <xf numFmtId="0" fontId="4" fillId="2" borderId="14" xfId="0" applyFont="1" applyFill="1" applyBorder="1" applyAlignment="1">
      <alignment horizontal="left"/>
    </xf>
    <xf numFmtId="0" fontId="4" fillId="0" borderId="12" xfId="0" applyFont="1" applyFill="1" applyBorder="1" applyAlignment="1">
      <alignment horizontal="left"/>
    </xf>
    <xf numFmtId="0" fontId="4" fillId="2" borderId="12" xfId="0" applyFont="1" applyFill="1" applyBorder="1" applyAlignment="1">
      <alignment horizontal="left"/>
    </xf>
    <xf numFmtId="0" fontId="4" fillId="0" borderId="11" xfId="0" applyFont="1" applyFill="1" applyBorder="1" applyAlignment="1">
      <alignment horizontal="left"/>
    </xf>
    <xf numFmtId="0" fontId="0" fillId="0" borderId="0" xfId="0" applyAlignment="1">
      <alignment horizontal="left" wrapText="1"/>
    </xf>
    <xf numFmtId="0" fontId="1" fillId="0" borderId="0" xfId="0" applyFont="1" applyAlignment="1">
      <alignment wrapText="1"/>
    </xf>
    <xf numFmtId="0" fontId="0" fillId="0" borderId="0" xfId="0" applyAlignment="1">
      <alignment wrapText="1"/>
    </xf>
    <xf numFmtId="0" fontId="1" fillId="2" borderId="1" xfId="0" applyFont="1" applyFill="1" applyBorder="1"/>
    <xf numFmtId="0" fontId="1" fillId="2" borderId="1" xfId="0" applyFont="1" applyFill="1" applyBorder="1" applyAlignment="1">
      <alignment horizontal="center"/>
    </xf>
    <xf numFmtId="0" fontId="9"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2" fillId="0" borderId="22" xfId="0" applyFont="1" applyBorder="1" applyAlignment="1">
      <alignment horizontal="center"/>
    </xf>
    <xf numFmtId="0" fontId="2" fillId="0" borderId="23" xfId="0" applyFont="1" applyBorder="1" applyAlignment="1">
      <alignment horizontal="center"/>
    </xf>
    <xf numFmtId="0" fontId="4" fillId="3" borderId="22" xfId="0" applyFont="1" applyFill="1" applyBorder="1" applyAlignment="1" applyProtection="1">
      <alignment horizontal="center"/>
      <protection locked="0"/>
    </xf>
    <xf numFmtId="0" fontId="4" fillId="3" borderId="23" xfId="0" applyFont="1" applyFill="1" applyBorder="1" applyAlignment="1" applyProtection="1">
      <alignment horizontal="center"/>
      <protection locked="0"/>
    </xf>
    <xf numFmtId="0" fontId="4" fillId="0" borderId="24" xfId="0" applyFont="1" applyBorder="1" applyAlignment="1">
      <alignment horizontal="center"/>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5" xfId="0" applyBorder="1" applyAlignment="1">
      <alignment horizontal="left" vertical="center" wrapText="1"/>
    </xf>
    <xf numFmtId="0" fontId="0" fillId="0" borderId="31" xfId="0" applyBorder="1" applyAlignment="1">
      <alignment horizontal="left" vertical="center" wrapText="1"/>
    </xf>
    <xf numFmtId="0" fontId="4" fillId="0" borderId="0" xfId="0" applyFont="1" applyBorder="1" applyAlignment="1">
      <alignment horizontal="center"/>
    </xf>
    <xf numFmtId="0" fontId="4" fillId="3" borderId="32" xfId="0" applyFont="1" applyFill="1" applyBorder="1" applyAlignment="1" applyProtection="1">
      <alignment horizontal="center"/>
      <protection locked="0"/>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Border="1" applyAlignment="1">
      <alignment horizontal="center"/>
    </xf>
    <xf numFmtId="0" fontId="2" fillId="0" borderId="8"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13"/>
    <pageSetUpPr autoPageBreaks="0"/>
  </sheetPr>
  <dimension ref="B1:J35"/>
  <sheetViews>
    <sheetView showGridLines="0" tabSelected="1" workbookViewId="0">
      <selection activeCell="B40" sqref="B40"/>
    </sheetView>
  </sheetViews>
  <sheetFormatPr defaultRowHeight="12.75"/>
  <sheetData>
    <row r="1" spans="2:10" ht="9.9499999999999993" customHeight="1"/>
    <row r="2" spans="2:10" ht="12.75" customHeight="1">
      <c r="B2" s="85" t="s">
        <v>212</v>
      </c>
      <c r="C2" s="85"/>
      <c r="D2" s="85"/>
      <c r="E2" s="85"/>
      <c r="F2" s="85"/>
      <c r="G2" s="85"/>
      <c r="H2" s="85"/>
      <c r="I2" s="85"/>
      <c r="J2" s="85"/>
    </row>
    <row r="3" spans="2:10">
      <c r="B3" s="85"/>
      <c r="C3" s="85"/>
      <c r="D3" s="85"/>
      <c r="E3" s="85"/>
      <c r="F3" s="85"/>
      <c r="G3" s="85"/>
      <c r="H3" s="85"/>
      <c r="I3" s="85"/>
      <c r="J3" s="85"/>
    </row>
    <row r="4" spans="2:10">
      <c r="B4" s="85"/>
      <c r="C4" s="85"/>
      <c r="D4" s="85"/>
      <c r="E4" s="85"/>
      <c r="F4" s="85"/>
      <c r="G4" s="85"/>
      <c r="H4" s="85"/>
      <c r="I4" s="85"/>
      <c r="J4" s="85"/>
    </row>
    <row r="5" spans="2:10">
      <c r="B5" s="85"/>
      <c r="C5" s="85"/>
      <c r="D5" s="85"/>
      <c r="E5" s="85"/>
      <c r="F5" s="85"/>
      <c r="G5" s="85"/>
      <c r="H5" s="85"/>
      <c r="I5" s="85"/>
      <c r="J5" s="85"/>
    </row>
    <row r="6" spans="2:10">
      <c r="B6" s="85"/>
      <c r="C6" s="85"/>
      <c r="D6" s="85"/>
      <c r="E6" s="85"/>
      <c r="F6" s="85"/>
      <c r="G6" s="85"/>
      <c r="H6" s="85"/>
      <c r="I6" s="85"/>
      <c r="J6" s="85"/>
    </row>
    <row r="7" spans="2:10">
      <c r="B7" s="85"/>
      <c r="C7" s="85"/>
      <c r="D7" s="85"/>
      <c r="E7" s="85"/>
      <c r="F7" s="85"/>
      <c r="G7" s="85"/>
      <c r="H7" s="85"/>
      <c r="I7" s="85"/>
      <c r="J7" s="85"/>
    </row>
    <row r="8" spans="2:10" ht="9.9499999999999993" customHeight="1">
      <c r="B8" s="80"/>
      <c r="C8" s="80"/>
      <c r="D8" s="80"/>
      <c r="E8" s="80"/>
      <c r="F8" s="80"/>
      <c r="G8" s="80"/>
      <c r="H8" s="80"/>
      <c r="I8" s="80"/>
      <c r="J8" s="80"/>
    </row>
    <row r="9" spans="2:10" ht="12.75" customHeight="1">
      <c r="B9" s="86" t="s">
        <v>209</v>
      </c>
      <c r="C9" s="86"/>
      <c r="D9" s="86"/>
      <c r="E9" s="86"/>
      <c r="F9" s="86"/>
      <c r="G9" s="86"/>
      <c r="H9" s="86"/>
      <c r="I9" s="86"/>
      <c r="J9" s="86"/>
    </row>
    <row r="10" spans="2:10">
      <c r="B10" s="86"/>
      <c r="C10" s="86"/>
      <c r="D10" s="86"/>
      <c r="E10" s="86"/>
      <c r="F10" s="86"/>
      <c r="G10" s="86"/>
      <c r="H10" s="86"/>
      <c r="I10" s="86"/>
      <c r="J10" s="86"/>
    </row>
    <row r="11" spans="2:10">
      <c r="B11" s="86"/>
      <c r="C11" s="86"/>
      <c r="D11" s="86"/>
      <c r="E11" s="86"/>
      <c r="F11" s="86"/>
      <c r="G11" s="86"/>
      <c r="H11" s="86"/>
      <c r="I11" s="86"/>
      <c r="J11" s="86"/>
    </row>
    <row r="12" spans="2:10">
      <c r="B12" s="86"/>
      <c r="C12" s="86"/>
      <c r="D12" s="86"/>
      <c r="E12" s="86"/>
      <c r="F12" s="86"/>
      <c r="G12" s="86"/>
      <c r="H12" s="86"/>
      <c r="I12" s="86"/>
      <c r="J12" s="86"/>
    </row>
    <row r="13" spans="2:10">
      <c r="B13" s="86"/>
      <c r="C13" s="86"/>
      <c r="D13" s="86"/>
      <c r="E13" s="86"/>
      <c r="F13" s="86"/>
      <c r="G13" s="86"/>
      <c r="H13" s="86"/>
      <c r="I13" s="86"/>
      <c r="J13" s="86"/>
    </row>
    <row r="14" spans="2:10" ht="12.75" customHeight="1">
      <c r="B14" s="86"/>
      <c r="C14" s="86"/>
      <c r="D14" s="86"/>
      <c r="E14" s="86"/>
      <c r="F14" s="86"/>
      <c r="G14" s="86"/>
      <c r="H14" s="86"/>
      <c r="I14" s="86"/>
      <c r="J14" s="86"/>
    </row>
    <row r="15" spans="2:10">
      <c r="B15" s="86"/>
      <c r="C15" s="86"/>
      <c r="D15" s="86"/>
      <c r="E15" s="86"/>
      <c r="F15" s="86"/>
      <c r="G15" s="86"/>
      <c r="H15" s="86"/>
      <c r="I15" s="86"/>
      <c r="J15" s="86"/>
    </row>
    <row r="16" spans="2:10">
      <c r="B16" s="86"/>
      <c r="C16" s="86"/>
      <c r="D16" s="86"/>
      <c r="E16" s="86"/>
      <c r="F16" s="86"/>
      <c r="G16" s="86"/>
      <c r="H16" s="86"/>
      <c r="I16" s="86"/>
      <c r="J16" s="86"/>
    </row>
    <row r="17" spans="2:10">
      <c r="B17" s="86"/>
      <c r="C17" s="86"/>
      <c r="D17" s="86"/>
      <c r="E17" s="86"/>
      <c r="F17" s="86"/>
      <c r="G17" s="86"/>
      <c r="H17" s="86"/>
      <c r="I17" s="86"/>
      <c r="J17" s="86"/>
    </row>
    <row r="18" spans="2:10">
      <c r="B18" s="86"/>
      <c r="C18" s="86"/>
      <c r="D18" s="86"/>
      <c r="E18" s="86"/>
      <c r="F18" s="86"/>
      <c r="G18" s="86"/>
      <c r="H18" s="86"/>
      <c r="I18" s="86"/>
      <c r="J18" s="86"/>
    </row>
    <row r="19" spans="2:10" ht="9.9499999999999993" customHeight="1">
      <c r="B19" s="81"/>
      <c r="C19" s="81"/>
      <c r="D19" s="81"/>
      <c r="E19" s="81"/>
      <c r="F19" s="81"/>
      <c r="G19" s="81"/>
      <c r="H19" s="81"/>
      <c r="I19" s="81"/>
      <c r="J19" s="81"/>
    </row>
    <row r="20" spans="2:10" ht="12.75" customHeight="1">
      <c r="B20" s="86" t="s">
        <v>208</v>
      </c>
      <c r="C20" s="86"/>
      <c r="D20" s="86"/>
      <c r="E20" s="86"/>
      <c r="F20" s="86"/>
      <c r="G20" s="86"/>
      <c r="H20" s="86"/>
      <c r="I20" s="86"/>
      <c r="J20" s="86"/>
    </row>
    <row r="21" spans="2:10">
      <c r="B21" s="86"/>
      <c r="C21" s="86"/>
      <c r="D21" s="86"/>
      <c r="E21" s="86"/>
      <c r="F21" s="86"/>
      <c r="G21" s="86"/>
      <c r="H21" s="86"/>
      <c r="I21" s="86"/>
      <c r="J21" s="86"/>
    </row>
    <row r="22" spans="2:10">
      <c r="B22" s="86"/>
      <c r="C22" s="86"/>
      <c r="D22" s="86"/>
      <c r="E22" s="86"/>
      <c r="F22" s="86"/>
      <c r="G22" s="86"/>
      <c r="H22" s="86"/>
      <c r="I22" s="86"/>
      <c r="J22" s="86"/>
    </row>
    <row r="23" spans="2:10" ht="9.9499999999999993" customHeight="1">
      <c r="B23" s="79"/>
      <c r="C23" s="79"/>
      <c r="D23" s="79"/>
      <c r="E23" s="79"/>
      <c r="F23" s="79"/>
      <c r="G23" s="79"/>
      <c r="H23" s="79"/>
      <c r="I23" s="79"/>
      <c r="J23" s="79"/>
    </row>
    <row r="24" spans="2:10" ht="12.75" customHeight="1">
      <c r="B24" s="87" t="s">
        <v>213</v>
      </c>
      <c r="C24" s="87"/>
      <c r="D24" s="87"/>
      <c r="E24" s="87"/>
      <c r="F24" s="87"/>
      <c r="G24" s="87"/>
      <c r="H24" s="87"/>
      <c r="I24" s="87"/>
      <c r="J24" s="87"/>
    </row>
    <row r="25" spans="2:10">
      <c r="B25" s="87"/>
      <c r="C25" s="87"/>
      <c r="D25" s="87"/>
      <c r="E25" s="87"/>
      <c r="F25" s="87"/>
      <c r="G25" s="87"/>
      <c r="H25" s="87"/>
      <c r="I25" s="87"/>
      <c r="J25" s="87"/>
    </row>
    <row r="26" spans="2:10">
      <c r="B26" s="87"/>
      <c r="C26" s="87"/>
      <c r="D26" s="87"/>
      <c r="E26" s="87"/>
      <c r="F26" s="87"/>
      <c r="G26" s="87"/>
      <c r="H26" s="87"/>
      <c r="I26" s="87"/>
      <c r="J26" s="87"/>
    </row>
    <row r="27" spans="2:10">
      <c r="B27" s="87"/>
      <c r="C27" s="87"/>
      <c r="D27" s="87"/>
      <c r="E27" s="87"/>
      <c r="F27" s="87"/>
      <c r="G27" s="87"/>
      <c r="H27" s="87"/>
      <c r="I27" s="87"/>
      <c r="J27" s="87"/>
    </row>
    <row r="28" spans="2:10">
      <c r="B28" s="87"/>
      <c r="C28" s="87"/>
      <c r="D28" s="87"/>
      <c r="E28" s="87"/>
      <c r="F28" s="87"/>
      <c r="G28" s="87"/>
      <c r="H28" s="87"/>
      <c r="I28" s="87"/>
      <c r="J28" s="87"/>
    </row>
    <row r="29" spans="2:10" ht="9.9499999999999993" customHeight="1">
      <c r="B29" s="85" t="s">
        <v>210</v>
      </c>
      <c r="C29" s="85"/>
      <c r="D29" s="85"/>
      <c r="E29" s="85"/>
      <c r="F29" s="85"/>
      <c r="G29" s="85"/>
      <c r="H29" s="85"/>
    </row>
    <row r="30" spans="2:10">
      <c r="B30" s="85"/>
      <c r="C30" s="85"/>
      <c r="D30" s="85"/>
      <c r="E30" s="85"/>
      <c r="F30" s="85"/>
      <c r="G30" s="85"/>
      <c r="H30" s="85"/>
    </row>
    <row r="31" spans="2:10">
      <c r="B31" s="85"/>
      <c r="C31" s="85"/>
      <c r="D31" s="85"/>
      <c r="E31" s="85"/>
      <c r="F31" s="85"/>
      <c r="G31" s="85"/>
      <c r="H31" s="85"/>
    </row>
    <row r="32" spans="2:10">
      <c r="B32" s="85"/>
      <c r="C32" s="85"/>
      <c r="D32" s="85"/>
      <c r="E32" s="85"/>
      <c r="F32" s="85"/>
      <c r="G32" s="85"/>
      <c r="H32" s="85"/>
    </row>
    <row r="33" spans="2:8">
      <c r="B33" s="85"/>
      <c r="C33" s="85"/>
      <c r="D33" s="85"/>
      <c r="E33" s="85"/>
      <c r="F33" s="85"/>
      <c r="G33" s="85"/>
      <c r="H33" s="85"/>
    </row>
    <row r="34" spans="2:8" ht="9.9499999999999993" customHeight="1"/>
    <row r="35" spans="2:8">
      <c r="B35" s="84" t="s">
        <v>211</v>
      </c>
      <c r="C35" s="84"/>
      <c r="D35" s="84"/>
      <c r="E35" s="84"/>
      <c r="F35" s="84"/>
      <c r="G35" s="84"/>
      <c r="H35" s="84"/>
    </row>
  </sheetData>
  <sheetProtection password="E5C0" sheet="1" objects="1" scenarios="1"/>
  <mergeCells count="6">
    <mergeCell ref="B35:H35"/>
    <mergeCell ref="B29:H33"/>
    <mergeCell ref="B2:J7"/>
    <mergeCell ref="B9:J18"/>
    <mergeCell ref="B20:J22"/>
    <mergeCell ref="B24:J28"/>
  </mergeCells>
  <phoneticPr fontId="3" type="noConversion"/>
  <pageMargins left="0.75" right="0.75" top="1" bottom="1" header="0.5" footer="0.5"/>
  <pageSetup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sheetPr codeName="Sheet2" enableFormatConditionsCalculation="0">
    <tabColor indexed="12"/>
    <pageSetUpPr autoPageBreaks="0"/>
  </sheetPr>
  <dimension ref="A2:J27"/>
  <sheetViews>
    <sheetView showGridLines="0" workbookViewId="0">
      <selection activeCell="A5" sqref="A5:B5"/>
    </sheetView>
  </sheetViews>
  <sheetFormatPr defaultRowHeight="12"/>
  <cols>
    <col min="1" max="2" width="7.7109375" style="25" customWidth="1"/>
    <col min="3" max="3" width="38.140625" style="25" bestFit="1" customWidth="1"/>
    <col min="4" max="4" width="14.7109375" style="28" customWidth="1"/>
    <col min="5" max="5" width="10.7109375" style="28" customWidth="1"/>
    <col min="6" max="6" width="12.7109375" style="28" customWidth="1"/>
    <col min="7" max="7" width="45.7109375" style="28" customWidth="1"/>
    <col min="8" max="16384" width="9.140625" style="25"/>
  </cols>
  <sheetData>
    <row r="2" spans="1:10" ht="12.75" thickBot="1">
      <c r="A2" s="93" t="s">
        <v>199</v>
      </c>
      <c r="B2" s="93"/>
    </row>
    <row r="3" spans="1:10">
      <c r="A3" s="93"/>
      <c r="B3" s="93"/>
      <c r="C3" s="26"/>
      <c r="D3" s="95" t="s">
        <v>207</v>
      </c>
      <c r="E3" s="96"/>
      <c r="F3" s="96"/>
      <c r="G3" s="97"/>
    </row>
    <row r="4" spans="1:10" ht="12.75" thickBot="1">
      <c r="A4" s="94"/>
      <c r="B4" s="94"/>
      <c r="C4" s="27"/>
      <c r="D4" s="98"/>
      <c r="E4" s="99"/>
      <c r="F4" s="99"/>
      <c r="G4" s="100"/>
    </row>
    <row r="5" spans="1:10" ht="12.75" thickBot="1">
      <c r="A5" s="90"/>
      <c r="B5" s="91"/>
      <c r="C5" s="28"/>
      <c r="D5" s="101"/>
      <c r="E5" s="102"/>
      <c r="F5" s="102"/>
      <c r="G5" s="103"/>
    </row>
    <row r="6" spans="1:10" ht="12.75" thickBot="1">
      <c r="A6" s="92"/>
      <c r="B6" s="92"/>
    </row>
    <row r="7" spans="1:10" ht="13.5" thickBot="1">
      <c r="A7" s="29" t="s">
        <v>198</v>
      </c>
      <c r="B7" s="34" t="s">
        <v>200</v>
      </c>
      <c r="C7" s="35" t="s">
        <v>126</v>
      </c>
      <c r="D7" s="35" t="s">
        <v>127</v>
      </c>
      <c r="E7" s="35" t="s">
        <v>128</v>
      </c>
      <c r="F7" s="35" t="s">
        <v>129</v>
      </c>
      <c r="G7" s="22" t="s">
        <v>171</v>
      </c>
      <c r="I7" s="88" t="s">
        <v>195</v>
      </c>
      <c r="J7" s="89"/>
    </row>
    <row r="8" spans="1:10" ht="12.75">
      <c r="A8" s="42" t="str">
        <f>IF(A5&gt;=1,1,"")</f>
        <v/>
      </c>
      <c r="B8" s="43" t="str">
        <f ca="1">IF(A8=1,RANDBETWEEN(1,130),"")</f>
        <v/>
      </c>
      <c r="C8" s="58" t="str">
        <f>IF(A5&gt;0,VLOOKUP(B8,Potions,2,FALSE)," ")</f>
        <v xml:space="preserve"> </v>
      </c>
      <c r="D8" s="56" t="str">
        <f>IF(A5&gt;0,VLOOKUP(B8,Potions,3,FALSE)," ")</f>
        <v xml:space="preserve"> </v>
      </c>
      <c r="E8" s="57" t="str">
        <f>IF(A5&gt;0,VLOOKUP(B8,Potions,4,FALSE)," ")</f>
        <v xml:space="preserve"> </v>
      </c>
      <c r="F8" s="57" t="str">
        <f>IF(A5&gt;0,VLOOKUP(B8,Potions,5,FALSE)," ")</f>
        <v xml:space="preserve"> </v>
      </c>
      <c r="G8" s="59" t="str">
        <f>IF(A5&gt;0,VLOOKUP(B8,Potions,6,FALSE)," ")</f>
        <v xml:space="preserve"> </v>
      </c>
      <c r="I8" s="16">
        <v>1</v>
      </c>
      <c r="J8" s="17" t="s">
        <v>138</v>
      </c>
    </row>
    <row r="9" spans="1:10" ht="12.75">
      <c r="A9" s="31" t="str">
        <f>IF(A5&gt;=2,2,"")</f>
        <v/>
      </c>
      <c r="B9" s="33" t="str">
        <f ca="1">IF(A9=2,RANDBETWEEN(1,130),"")</f>
        <v/>
      </c>
      <c r="C9" s="51" t="str">
        <f ca="1">IF(B9="","",IF(A5&gt;0,VLOOKUP(B9,Potions,2,FALSE)," "))</f>
        <v/>
      </c>
      <c r="D9" s="52" t="str">
        <f ca="1">IF(C9="","",IF(A5&gt;0,VLOOKUP(B9,Potions,3,FALSE)," "))</f>
        <v/>
      </c>
      <c r="E9" s="52" t="str">
        <f ca="1">IF(D9="","",IF(A5&gt;0,VLOOKUP(B9,Potions,4,FALSE)," "))</f>
        <v/>
      </c>
      <c r="F9" s="52" t="str">
        <f ca="1">IF(E9="","",IF(A5&gt;0,VLOOKUP(B9,Potions,5,FALSE)," "))</f>
        <v/>
      </c>
      <c r="G9" s="53" t="str">
        <f ca="1">IF(F9="","",IF(A5&gt;0,VLOOKUP(B9,Potions,6,FALSE)," "))</f>
        <v/>
      </c>
      <c r="I9" s="12">
        <v>2</v>
      </c>
      <c r="J9" s="13" t="s">
        <v>145</v>
      </c>
    </row>
    <row r="10" spans="1:10" ht="12.75">
      <c r="A10" s="38" t="str">
        <f>IF(A5&gt;=3,3,"")</f>
        <v/>
      </c>
      <c r="B10" s="39" t="str">
        <f ca="1">IF(A10=3,RANDBETWEEN(1,130),"")</f>
        <v/>
      </c>
      <c r="C10" s="37" t="str">
        <f ca="1">IF(B10="","",IF(A5&gt;0,VLOOKUP(B10,Potions,2,FALSE)," "))</f>
        <v/>
      </c>
      <c r="D10" s="40" t="str">
        <f ca="1">IF(C10="","",IF(A5&gt;0,VLOOKUP(B10,Potions,3,FALSE)," "))</f>
        <v/>
      </c>
      <c r="E10" s="40" t="str">
        <f ca="1">IF(D10="","",IF(A5&gt;0,VLOOKUP(B10,Potions,4,FALSE)," "))</f>
        <v/>
      </c>
      <c r="F10" s="40" t="str">
        <f ca="1">IF(E10="","",IF(A5&gt;0,VLOOKUP(B10,Potions,5,FALSE)," "))</f>
        <v/>
      </c>
      <c r="G10" s="41" t="str">
        <f ca="1">IF(F10="","",IF(A5&gt;0,VLOOKUP(B10,Potions,6,FALSE)," "))</f>
        <v/>
      </c>
      <c r="I10" s="12">
        <v>3</v>
      </c>
      <c r="J10" s="13" t="s">
        <v>140</v>
      </c>
    </row>
    <row r="11" spans="1:10" ht="12.75">
      <c r="A11" s="31" t="str">
        <f>IF(A5&gt;=4,4,"")</f>
        <v/>
      </c>
      <c r="B11" s="33" t="str">
        <f ca="1">IF(A11=4,RANDBETWEEN(1,130),"")</f>
        <v/>
      </c>
      <c r="C11" s="51" t="str">
        <f ca="1">IF(B11="","",IF(A5&gt;0,VLOOKUP(B11,Potions,2,FALSE)," "))</f>
        <v/>
      </c>
      <c r="D11" s="52" t="str">
        <f ca="1">IF(C11="","",IF(A5&gt;0,VLOOKUP(B11,Potions,3,FALSE)," "))</f>
        <v/>
      </c>
      <c r="E11" s="52" t="str">
        <f ca="1">IF(D11="","",IF(A5&gt;0,VLOOKUP(B11,Potions,4,FALSE)," "))</f>
        <v/>
      </c>
      <c r="F11" s="52" t="str">
        <f ca="1">IF(E11="","",IF(A5&gt;0,VLOOKUP(B11,Potions,5,FALSE)," "))</f>
        <v/>
      </c>
      <c r="G11" s="53" t="str">
        <f ca="1">IF(F11="","",IF(A5&gt;0,VLOOKUP(B11,Potions,6,FALSE)," "))</f>
        <v/>
      </c>
      <c r="I11" s="12">
        <v>4</v>
      </c>
      <c r="J11" s="13" t="s">
        <v>139</v>
      </c>
    </row>
    <row r="12" spans="1:10" ht="12.75">
      <c r="A12" s="38" t="str">
        <f>IF(A5&gt;=5,5,"")</f>
        <v/>
      </c>
      <c r="B12" s="39" t="str">
        <f ca="1">IF(A12=5,RANDBETWEEN(1,130),"")</f>
        <v/>
      </c>
      <c r="C12" s="37" t="str">
        <f ca="1">IF(B12="","",IF(A5&gt;0,VLOOKUP(B12,Potions,2,FALSE)," "))</f>
        <v/>
      </c>
      <c r="D12" s="40" t="str">
        <f ca="1">IF(C12="","",IF(A5&gt;0,VLOOKUP(B12,Potions,3,FALSE)," "))</f>
        <v/>
      </c>
      <c r="E12" s="40" t="str">
        <f ca="1">IF(D12="","",IF(A5&gt;0,VLOOKUP(B12,Potions,4,FALSE)," "))</f>
        <v/>
      </c>
      <c r="F12" s="40" t="str">
        <f ca="1">IF(E12="","",IF(A5&gt;0,VLOOKUP(B12,Potions,5,FALSE)," "))</f>
        <v/>
      </c>
      <c r="G12" s="41" t="str">
        <f ca="1">IF(F12="","",IF(A5&gt;0,VLOOKUP(B12,Potions,6,FALSE)," "))</f>
        <v/>
      </c>
      <c r="I12" s="12">
        <v>5</v>
      </c>
      <c r="J12" s="13" t="s">
        <v>141</v>
      </c>
    </row>
    <row r="13" spans="1:10" ht="12.75">
      <c r="A13" s="31" t="str">
        <f>IF(A5&gt;=6,6,"")</f>
        <v/>
      </c>
      <c r="B13" s="33" t="str">
        <f ca="1">IF(A13=6,RANDBETWEEN(1,130),"")</f>
        <v/>
      </c>
      <c r="C13" s="51" t="str">
        <f ca="1">IF(B13="","",IF(A5&gt;0,VLOOKUP(B13,Potions,2,FALSE)," "))</f>
        <v/>
      </c>
      <c r="D13" s="52" t="str">
        <f ca="1">IF(C13="","",IF(A5&gt;0,VLOOKUP(B13,Potions,3,FALSE)," "))</f>
        <v/>
      </c>
      <c r="E13" s="52" t="str">
        <f ca="1">IF(D13="","",IF(A5&gt;0,VLOOKUP(B13,Potions,4,FALSE)," "))</f>
        <v/>
      </c>
      <c r="F13" s="52" t="str">
        <f ca="1">IF(E13="","",IF(A5&gt;0,VLOOKUP(B13,Potions,5,FALSE)," "))</f>
        <v/>
      </c>
      <c r="G13" s="53" t="str">
        <f ca="1">IF(F13="","",IF(A5&gt;0,VLOOKUP(B13,Potions,6,FALSE)," "))</f>
        <v/>
      </c>
      <c r="I13" s="12">
        <v>6</v>
      </c>
      <c r="J13" s="13" t="s">
        <v>150</v>
      </c>
    </row>
    <row r="14" spans="1:10" ht="12.75">
      <c r="A14" s="38" t="str">
        <f>IF(A5&gt;=7,7,"")</f>
        <v/>
      </c>
      <c r="B14" s="39" t="str">
        <f ca="1">IF(A14=7,RANDBETWEEN(1,130),"")</f>
        <v/>
      </c>
      <c r="C14" s="37" t="str">
        <f ca="1">IF(B14="","",IF(A5&gt;0,VLOOKUP(B14,Potions,2,FALSE)," "))</f>
        <v/>
      </c>
      <c r="D14" s="40" t="str">
        <f ca="1">IF(C14="","",IF(A5&gt;0,VLOOKUP(B14,Potions,3,FALSE)," "))</f>
        <v/>
      </c>
      <c r="E14" s="40" t="str">
        <f ca="1">IF(D14="","",IF(A5&gt;0,VLOOKUP(B14,Potions,4,FALSE)," "))</f>
        <v/>
      </c>
      <c r="F14" s="40" t="str">
        <f ca="1">IF(E14="","",IF(A5&gt;0,VLOOKUP(B14,Potions,5,FALSE)," "))</f>
        <v/>
      </c>
      <c r="G14" s="41" t="str">
        <f ca="1">IF(F14="","",IF(A5&gt;0,VLOOKUP(B14,Potions,6,FALSE)," "))</f>
        <v/>
      </c>
      <c r="I14" s="12">
        <v>7</v>
      </c>
      <c r="J14" s="13" t="s">
        <v>144</v>
      </c>
    </row>
    <row r="15" spans="1:10" ht="12.75">
      <c r="A15" s="31" t="str">
        <f>IF(A5&gt;=8,8,"")</f>
        <v/>
      </c>
      <c r="B15" s="33" t="str">
        <f ca="1">IF(A15=8,RANDBETWEEN(1,130),"")</f>
        <v/>
      </c>
      <c r="C15" s="51" t="str">
        <f ca="1">IF(B15="","",IF(A5&gt;0,VLOOKUP(B15,Potions,2,FALSE)," "))</f>
        <v/>
      </c>
      <c r="D15" s="52" t="str">
        <f ca="1">IF(C15="","",IF(A5&gt;0,VLOOKUP(B15,Potions,3,FALSE)," "))</f>
        <v/>
      </c>
      <c r="E15" s="52" t="str">
        <f ca="1">IF(D15="","",IF(A5&gt;0,VLOOKUP(B15,Potions,4,FALSE)," "))</f>
        <v/>
      </c>
      <c r="F15" s="52" t="str">
        <f ca="1">IF(E15="","",IF(A5&gt;0,VLOOKUP(B15,Potions,5,FALSE)," "))</f>
        <v/>
      </c>
      <c r="G15" s="53" t="str">
        <f ca="1">IF(F15="","",IF(A5&gt;0,VLOOKUP(B15,Potions,6,FALSE)," "))</f>
        <v/>
      </c>
      <c r="I15" s="12">
        <v>8</v>
      </c>
      <c r="J15" s="13" t="s">
        <v>142</v>
      </c>
    </row>
    <row r="16" spans="1:10" ht="12.75">
      <c r="A16" s="38" t="str">
        <f>IF(A5&gt;=9,9,"")</f>
        <v/>
      </c>
      <c r="B16" s="39" t="str">
        <f ca="1">IF(A16=9,RANDBETWEEN(1,130),"")</f>
        <v/>
      </c>
      <c r="C16" s="37" t="str">
        <f ca="1">IF(B16="","",IF(A5&gt;0,VLOOKUP(B16,Potions,2,FALSE)," "))</f>
        <v/>
      </c>
      <c r="D16" s="40" t="str">
        <f ca="1">IF(C16="","",IF(A5&gt;0,VLOOKUP(B16,Potions,3,FALSE)," "))</f>
        <v/>
      </c>
      <c r="E16" s="40" t="str">
        <f ca="1">IF(D16="","",IF(A5&gt;0,VLOOKUP(B16,Potions,4,FALSE)," "))</f>
        <v/>
      </c>
      <c r="F16" s="40" t="str">
        <f ca="1">IF(E16="","",IF(A5&gt;0,VLOOKUP(B16,Potions,5,FALSE)," "))</f>
        <v/>
      </c>
      <c r="G16" s="41" t="str">
        <f ca="1">IF(F16="","",IF(A5&gt;0,VLOOKUP(B16,Potions,6,FALSE)," "))</f>
        <v/>
      </c>
      <c r="I16" s="12">
        <v>9</v>
      </c>
      <c r="J16" s="13" t="s">
        <v>143</v>
      </c>
    </row>
    <row r="17" spans="1:10" ht="13.5" thickBot="1">
      <c r="A17" s="31" t="str">
        <f>IF(A5&gt;=10,10,"")</f>
        <v/>
      </c>
      <c r="B17" s="33" t="str">
        <f ca="1">IF(A17=10,RANDBETWEEN(1,130),"")</f>
        <v/>
      </c>
      <c r="C17" s="51" t="str">
        <f ca="1">IF(B17="","",IF(A5&gt;0,VLOOKUP(B17,Potions,2,FALSE)," "))</f>
        <v/>
      </c>
      <c r="D17" s="52" t="str">
        <f ca="1">IF(C17="","",IF(A5&gt;0,VLOOKUP(B17,Potions,3,FALSE)," "))</f>
        <v/>
      </c>
      <c r="E17" s="52" t="str">
        <f ca="1">IF(D17="","",IF(A5&gt;0,VLOOKUP(B17,Potions,4,FALSE)," "))</f>
        <v/>
      </c>
      <c r="F17" s="52" t="str">
        <f ca="1">IF(E17="","",IF(A5&gt;0,VLOOKUP(B17,Potions,5,FALSE)," "))</f>
        <v/>
      </c>
      <c r="G17" s="53" t="str">
        <f ca="1">IF(F17="","",IF(A5&gt;0,VLOOKUP(B17,Potions,6,FALSE)," "))</f>
        <v/>
      </c>
      <c r="I17" s="14">
        <v>10</v>
      </c>
      <c r="J17" s="15" t="s">
        <v>137</v>
      </c>
    </row>
    <row r="18" spans="1:10">
      <c r="A18" s="38" t="str">
        <f>IF(A5&gt;=11,11,"")</f>
        <v/>
      </c>
      <c r="B18" s="39" t="str">
        <f ca="1">IF(A18=11,RANDBETWEEN(1,130),"")</f>
        <v/>
      </c>
      <c r="C18" s="37" t="str">
        <f ca="1">IF(B18="","",IF(A5&gt;0,VLOOKUP(B18,Potions,2,FALSE)," "))</f>
        <v/>
      </c>
      <c r="D18" s="40" t="str">
        <f ca="1">IF(C18="","",IF(A5&gt;0,VLOOKUP(B18,Potions,3,FALSE)," "))</f>
        <v/>
      </c>
      <c r="E18" s="40" t="str">
        <f ca="1">IF(D18="","",IF(A5&gt;0,VLOOKUP(B18,Potions,4,FALSE)," "))</f>
        <v/>
      </c>
      <c r="F18" s="40" t="str">
        <f ca="1">IF(E18="","",IF(A5&gt;0,VLOOKUP(B18,Potions,5,FALSE)," "))</f>
        <v/>
      </c>
      <c r="G18" s="41" t="str">
        <f ca="1">IF(F18="","",IF(A5&gt;0,VLOOKUP(B18,Potions,6,FALSE)," "))</f>
        <v/>
      </c>
    </row>
    <row r="19" spans="1:10">
      <c r="A19" s="31" t="str">
        <f>IF(A5&gt;=12,12,"")</f>
        <v/>
      </c>
      <c r="B19" s="33" t="str">
        <f ca="1">IF(A19=12,RANDBETWEEN(1,130),"")</f>
        <v/>
      </c>
      <c r="C19" s="51" t="str">
        <f ca="1">IF(B19="","",IF(A5&gt;0,VLOOKUP(B19,Potions,2,FALSE)," "))</f>
        <v/>
      </c>
      <c r="D19" s="52" t="str">
        <f ca="1">IF(C19="","",IF(A5&gt;0,VLOOKUP(B19,Potions,3,FALSE)," "))</f>
        <v/>
      </c>
      <c r="E19" s="52" t="str">
        <f ca="1">IF(D19="","",IF(A5&gt;0,VLOOKUP(B19,Potions,4,FALSE)," "))</f>
        <v/>
      </c>
      <c r="F19" s="52" t="str">
        <f ca="1">IF(E19="","",IF(A5&gt;0,VLOOKUP(B19,Potions,5,FALSE)," "))</f>
        <v/>
      </c>
      <c r="G19" s="53" t="str">
        <f ca="1">IF(F19="","",IF(A5&gt;0,VLOOKUP(B19,Potions,6,FALSE)," "))</f>
        <v/>
      </c>
    </row>
    <row r="20" spans="1:10">
      <c r="A20" s="38" t="str">
        <f>IF(A5&gt;=13,13,"")</f>
        <v/>
      </c>
      <c r="B20" s="39" t="str">
        <f ca="1">IF(A20=13,RANDBETWEEN(1,130),"")</f>
        <v/>
      </c>
      <c r="C20" s="37" t="str">
        <f ca="1">IF(B20="","",IF(A5&gt;0,VLOOKUP(B20,Potions,2,FALSE)," "))</f>
        <v/>
      </c>
      <c r="D20" s="40" t="str">
        <f ca="1">IF(C20="","",IF(A5&gt;0,VLOOKUP(B20,Potions,3,FALSE)," "))</f>
        <v/>
      </c>
      <c r="E20" s="40" t="str">
        <f ca="1">IF(D20="","",IF(A5&gt;0,VLOOKUP(B20,Potions,4,FALSE)," "))</f>
        <v/>
      </c>
      <c r="F20" s="40" t="str">
        <f ca="1">IF(E20="","",IF(A5&gt;0,VLOOKUP(B20,Potions,5,FALSE)," "))</f>
        <v/>
      </c>
      <c r="G20" s="41" t="str">
        <f ca="1">IF(F20="","",IF(A5&gt;0,VLOOKUP(B20,Potions,6,FALSE)," "))</f>
        <v/>
      </c>
    </row>
    <row r="21" spans="1:10">
      <c r="A21" s="31" t="str">
        <f>IF(A5&gt;=14,14,"")</f>
        <v/>
      </c>
      <c r="B21" s="33" t="str">
        <f ca="1">IF(A21=14,RANDBETWEEN(1,130),"")</f>
        <v/>
      </c>
      <c r="C21" s="51" t="str">
        <f ca="1">IF(B21="","",IF(A5&gt;0,VLOOKUP(B21,Potions,2,FALSE)," "))</f>
        <v/>
      </c>
      <c r="D21" s="52" t="str">
        <f ca="1">IF(C21="","",IF(A5&gt;0,VLOOKUP(B21,Potions,3,FALSE)," "))</f>
        <v/>
      </c>
      <c r="E21" s="52" t="str">
        <f ca="1">IF(D21="","",IF(A5&gt;0,VLOOKUP(B21,Potions,4,FALSE)," "))</f>
        <v/>
      </c>
      <c r="F21" s="52" t="str">
        <f ca="1">IF(E21="","",IF(A5&gt;0,VLOOKUP(B21,Potions,5,FALSE)," "))</f>
        <v/>
      </c>
      <c r="G21" s="53" t="str">
        <f ca="1">IF(F21="","",IF(A5&gt;0,VLOOKUP(B21,Potions,6,FALSE)," "))</f>
        <v/>
      </c>
    </row>
    <row r="22" spans="1:10">
      <c r="A22" s="38" t="str">
        <f>IF(A5&gt;=15,15,"")</f>
        <v/>
      </c>
      <c r="B22" s="39" t="str">
        <f ca="1">IF(A22=15,RANDBETWEEN(1,130),"")</f>
        <v/>
      </c>
      <c r="C22" s="37" t="str">
        <f ca="1">IF(B22="","",IF(A5&gt;0,VLOOKUP(B22,Potions,2,FALSE)," "))</f>
        <v/>
      </c>
      <c r="D22" s="40" t="str">
        <f ca="1">IF(C22="","",IF(A5&gt;0,VLOOKUP(B22,Potions,3,FALSE)," "))</f>
        <v/>
      </c>
      <c r="E22" s="40" t="str">
        <f ca="1">IF(D22="","",IF(A5&gt;0,VLOOKUP(B22,Potions,4,FALSE)," "))</f>
        <v/>
      </c>
      <c r="F22" s="40" t="str">
        <f ca="1">IF(E22="","",IF(A5&gt;0,VLOOKUP(B22,Potions,5,FALSE)," "))</f>
        <v/>
      </c>
      <c r="G22" s="41" t="str">
        <f ca="1">IF(F22="","",IF(A5&gt;0,VLOOKUP(B22,Potions,6,FALSE)," "))</f>
        <v/>
      </c>
    </row>
    <row r="23" spans="1:10">
      <c r="A23" s="31" t="str">
        <f>IF(A5&gt;=16,16,"")</f>
        <v/>
      </c>
      <c r="B23" s="33" t="str">
        <f ca="1">IF(A23=16,RANDBETWEEN(1,130),"")</f>
        <v/>
      </c>
      <c r="C23" s="51" t="str">
        <f ca="1">IF(B23="","",IF(A5&gt;0,VLOOKUP(B23,Potions,2,FALSE)," "))</f>
        <v/>
      </c>
      <c r="D23" s="52" t="str">
        <f ca="1">IF(C23="","",IF(A5&gt;0,VLOOKUP(B23,Potions,3,FALSE)," "))</f>
        <v/>
      </c>
      <c r="E23" s="52" t="str">
        <f ca="1">IF(D23="","",IF(A5&gt;0,VLOOKUP(B23,Potions,4,FALSE)," "))</f>
        <v/>
      </c>
      <c r="F23" s="52" t="str">
        <f ca="1">IF(E23="","",IF(A5&gt;0,VLOOKUP(B23,Potions,5,FALSE)," "))</f>
        <v/>
      </c>
      <c r="G23" s="53" t="str">
        <f ca="1">IF(F23="","",IF(A5&gt;0,VLOOKUP(B23,Potions,6,FALSE)," "))</f>
        <v/>
      </c>
    </row>
    <row r="24" spans="1:10">
      <c r="A24" s="38" t="str">
        <f>IF(A5&gt;=17,17,"")</f>
        <v/>
      </c>
      <c r="B24" s="39" t="str">
        <f ca="1">IF(A24=17,RANDBETWEEN(1,130),"")</f>
        <v/>
      </c>
      <c r="C24" s="37" t="str">
        <f ca="1">IF(B24="","",IF(A5&gt;0,VLOOKUP(B24,Potions,2,FALSE)," "))</f>
        <v/>
      </c>
      <c r="D24" s="40" t="str">
        <f ca="1">IF(C24="","",IF(A5&gt;0,VLOOKUP(B24,Potions,3,FALSE)," "))</f>
        <v/>
      </c>
      <c r="E24" s="40" t="str">
        <f ca="1">IF(D24="","",IF(A5&gt;0,VLOOKUP(B24,Potions,4,FALSE)," "))</f>
        <v/>
      </c>
      <c r="F24" s="40" t="str">
        <f ca="1">IF(E24="","",IF(A5&gt;0,VLOOKUP(B24,Potions,5,FALSE)," "))</f>
        <v/>
      </c>
      <c r="G24" s="41" t="str">
        <f ca="1">IF(F24="","",IF(A5&gt;0,VLOOKUP(B24,Potions,6,FALSE)," "))</f>
        <v/>
      </c>
    </row>
    <row r="25" spans="1:10">
      <c r="A25" s="31" t="str">
        <f>IF(A5&gt;=18,18,"")</f>
        <v/>
      </c>
      <c r="B25" s="33" t="str">
        <f ca="1">IF(A25=18,RANDBETWEEN(1,130),"")</f>
        <v/>
      </c>
      <c r="C25" s="51" t="str">
        <f ca="1">IF(B25="","",IF(A5&gt;0,VLOOKUP(B25,Potions,2,FALSE)," "))</f>
        <v/>
      </c>
      <c r="D25" s="52" t="str">
        <f ca="1">IF(C25="","",IF(A5&gt;0,VLOOKUP(B25,Potions,3,FALSE)," "))</f>
        <v/>
      </c>
      <c r="E25" s="52" t="str">
        <f ca="1">IF(D25="","",IF(A5&gt;0,VLOOKUP(B25,Potions,4,FALSE)," "))</f>
        <v/>
      </c>
      <c r="F25" s="52" t="str">
        <f ca="1">IF(E25="","",IF(A5&gt;0,VLOOKUP(B25,Potions,5,FALSE)," "))</f>
        <v/>
      </c>
      <c r="G25" s="53" t="str">
        <f ca="1">IF(F25="","",IF(A5&gt;0,VLOOKUP(B25,Potions,6,FALSE)," "))</f>
        <v/>
      </c>
    </row>
    <row r="26" spans="1:10">
      <c r="A26" s="38" t="str">
        <f>IF(A5&gt;=19,19,"")</f>
        <v/>
      </c>
      <c r="B26" s="39" t="str">
        <f ca="1">IF(A26=19,RANDBETWEEN(1,130),"")</f>
        <v/>
      </c>
      <c r="C26" s="37" t="str">
        <f ca="1">IF(B26="","",IF(A5&gt;0,VLOOKUP(B26,Potions,2,FALSE)," "))</f>
        <v/>
      </c>
      <c r="D26" s="40" t="str">
        <f ca="1">IF(C26="","",IF(A5&gt;0,VLOOKUP(B26,Potions,3,FALSE)," "))</f>
        <v/>
      </c>
      <c r="E26" s="40" t="str">
        <f ca="1">IF(D26="","",IF(A5&gt;0,VLOOKUP(B26,Potions,4,FALSE)," "))</f>
        <v/>
      </c>
      <c r="F26" s="40" t="str">
        <f ca="1">IF(E26="","",IF(A5&gt;0,VLOOKUP(B26,Potions,5,FALSE)," "))</f>
        <v/>
      </c>
      <c r="G26" s="41" t="str">
        <f ca="1">IF(F26="","",IF(A5&gt;0,VLOOKUP(B26,Potions,6,FALSE)," "))</f>
        <v/>
      </c>
    </row>
    <row r="27" spans="1:10" ht="12.75" thickBot="1">
      <c r="A27" s="32" t="str">
        <f>IF(A5&gt;=20,20,"")</f>
        <v/>
      </c>
      <c r="B27" s="36" t="str">
        <f ca="1">IF(A27=20,RANDBETWEEN(1,130),"")</f>
        <v/>
      </c>
      <c r="C27" s="74" t="str">
        <f ca="1">IF(B27="","",IF(A5&gt;0,VLOOKUP(B27,Potions,2,FALSE)," "))</f>
        <v/>
      </c>
      <c r="D27" s="54" t="str">
        <f ca="1">IF(C27="","",IF(A5&gt;0,VLOOKUP(B27,Potions,3,FALSE)," "))</f>
        <v/>
      </c>
      <c r="E27" s="54" t="str">
        <f ca="1">IF(D27="","",IF(A5&gt;0,VLOOKUP(B27,Potions,4,FALSE)," "))</f>
        <v/>
      </c>
      <c r="F27" s="54" t="str">
        <f ca="1">IF(E27="","",IF(A5&gt;0,VLOOKUP(B27,Potions,5,FALSE)," "))</f>
        <v/>
      </c>
      <c r="G27" s="55" t="str">
        <f ca="1">IF(F27="","",IF(A5&gt;0,VLOOKUP(B27,Potions,6,FALSE)," "))</f>
        <v/>
      </c>
    </row>
  </sheetData>
  <sheetProtection password="E5C0" sheet="1" objects="1" scenarios="1" selectLockedCells="1"/>
  <mergeCells count="5">
    <mergeCell ref="I7:J7"/>
    <mergeCell ref="A5:B5"/>
    <mergeCell ref="A6:B6"/>
    <mergeCell ref="A2:B4"/>
    <mergeCell ref="D3:G5"/>
  </mergeCells>
  <phoneticPr fontId="3" type="noConversion"/>
  <dataValidations count="1">
    <dataValidation type="whole" allowBlank="1" showInputMessage="1" showErrorMessage="1" errorTitle="Invalid Quantity" error="Quantity must be between 1 and 20." sqref="A5:B5">
      <formula1>1</formula1>
      <formula2>20</formula2>
    </dataValidation>
  </dataValidations>
  <pageMargins left="0.75" right="0.75" top="1" bottom="1" header="0.5" footer="0.5"/>
  <pageSetup orientation="portrait" horizontalDpi="4294967293" verticalDpi="0" r:id="rId1"/>
  <headerFooter alignWithMargins="0"/>
  <ignoredErrors>
    <ignoredError sqref="E8" formula="1"/>
  </ignoredErrors>
  <legacyDrawing r:id="rId2"/>
</worksheet>
</file>

<file path=xl/worksheets/sheet3.xml><?xml version="1.0" encoding="utf-8"?>
<worksheet xmlns="http://schemas.openxmlformats.org/spreadsheetml/2006/main" xmlns:r="http://schemas.openxmlformats.org/officeDocument/2006/relationships">
  <sheetPr codeName="Sheet3" enableFormatConditionsCalculation="0">
    <tabColor indexed="12"/>
    <pageSetUpPr autoPageBreaks="0"/>
  </sheetPr>
  <dimension ref="A1:P27"/>
  <sheetViews>
    <sheetView showGridLines="0" workbookViewId="0">
      <selection activeCell="A5" sqref="A5:B5"/>
    </sheetView>
  </sheetViews>
  <sheetFormatPr defaultRowHeight="12.75"/>
  <cols>
    <col min="1" max="2" width="7.7109375" style="2" customWidth="1"/>
    <col min="3" max="3" width="38.140625" style="2" bestFit="1" customWidth="1"/>
    <col min="4" max="4" width="9.140625" style="2" hidden="1" customWidth="1"/>
    <col min="5" max="5" width="12.7109375" style="2" hidden="1" customWidth="1"/>
    <col min="6" max="6" width="12.7109375" style="2" customWidth="1"/>
    <col min="7" max="7" width="14.7109375" style="2" hidden="1" customWidth="1"/>
    <col min="8" max="8" width="9.140625" style="2" hidden="1" customWidth="1"/>
    <col min="9" max="9" width="9.140625" style="2"/>
    <col min="10" max="10" width="14.7109375" style="2" hidden="1" customWidth="1"/>
    <col min="11" max="11" width="9.140625" style="2" hidden="1" customWidth="1"/>
    <col min="12" max="12" width="10.7109375" style="2" customWidth="1"/>
    <col min="13" max="13" width="45.7109375" style="2" customWidth="1"/>
    <col min="14" max="14" width="9.140625" style="2"/>
    <col min="15" max="15" width="10.7109375" style="2" customWidth="1"/>
    <col min="16" max="16" width="12.7109375" style="2" customWidth="1"/>
    <col min="17" max="16384" width="9.140625" style="2"/>
  </cols>
  <sheetData>
    <row r="1" spans="1:16" ht="13.5" thickBot="1"/>
    <row r="2" spans="1:16">
      <c r="A2" s="93" t="s">
        <v>199</v>
      </c>
      <c r="B2" s="93"/>
      <c r="C2" s="28"/>
      <c r="D2" s="50"/>
      <c r="E2" s="50"/>
      <c r="F2" s="50"/>
      <c r="M2" s="104" t="s">
        <v>207</v>
      </c>
      <c r="N2" s="105"/>
      <c r="O2" s="105"/>
      <c r="P2" s="106"/>
    </row>
    <row r="3" spans="1:16" ht="12.75" customHeight="1">
      <c r="A3" s="93"/>
      <c r="B3" s="93"/>
      <c r="C3" s="26"/>
      <c r="D3" s="50"/>
      <c r="E3" s="50"/>
      <c r="F3" s="50"/>
      <c r="M3" s="107"/>
      <c r="N3" s="108"/>
      <c r="O3" s="108"/>
      <c r="P3" s="109"/>
    </row>
    <row r="4" spans="1:16" ht="13.5" thickBot="1">
      <c r="A4" s="94"/>
      <c r="B4" s="94"/>
      <c r="C4" s="27"/>
      <c r="D4" s="50"/>
      <c r="E4" s="50"/>
      <c r="F4" s="50"/>
      <c r="G4" s="24"/>
      <c r="M4" s="107"/>
      <c r="N4" s="108"/>
      <c r="O4" s="108"/>
      <c r="P4" s="109"/>
    </row>
    <row r="5" spans="1:16" ht="13.5" thickBot="1">
      <c r="A5" s="90"/>
      <c r="B5" s="91"/>
      <c r="C5" s="28"/>
      <c r="G5" s="24"/>
      <c r="M5" s="110"/>
      <c r="N5" s="111"/>
      <c r="O5" s="111"/>
      <c r="P5" s="112"/>
    </row>
    <row r="6" spans="1:16" ht="13.5" thickBot="1">
      <c r="A6" s="92"/>
      <c r="B6" s="92"/>
      <c r="C6" s="28"/>
      <c r="D6" s="113"/>
      <c r="E6" s="113"/>
      <c r="G6" s="24"/>
    </row>
    <row r="7" spans="1:16" ht="13.5" thickBot="1">
      <c r="A7" s="63" t="s">
        <v>198</v>
      </c>
      <c r="B7" s="64" t="s">
        <v>200</v>
      </c>
      <c r="C7" s="65" t="s">
        <v>126</v>
      </c>
      <c r="D7" s="63" t="s">
        <v>198</v>
      </c>
      <c r="E7" s="64" t="s">
        <v>205</v>
      </c>
      <c r="F7" s="62" t="s">
        <v>127</v>
      </c>
      <c r="G7" s="63" t="s">
        <v>198</v>
      </c>
      <c r="H7" s="64" t="s">
        <v>202</v>
      </c>
      <c r="I7" s="62" t="s">
        <v>128</v>
      </c>
      <c r="J7" s="63" t="s">
        <v>198</v>
      </c>
      <c r="K7" s="64" t="s">
        <v>206</v>
      </c>
      <c r="L7" s="62" t="s">
        <v>129</v>
      </c>
      <c r="M7" s="66" t="s">
        <v>171</v>
      </c>
      <c r="O7" s="88" t="s">
        <v>195</v>
      </c>
      <c r="P7" s="89"/>
    </row>
    <row r="8" spans="1:16">
      <c r="A8" s="42" t="str">
        <f>IF(A5&gt;=1,1,"")</f>
        <v/>
      </c>
      <c r="B8" s="43" t="str">
        <f ca="1">IF(A8=1,RANDBETWEEN(1,130),"")</f>
        <v/>
      </c>
      <c r="C8" s="75" t="str">
        <f>IF(A5&gt;0,VLOOKUP(B8,Potions,2,FALSE)," ")</f>
        <v xml:space="preserve"> </v>
      </c>
      <c r="D8" s="42" t="str">
        <f>IF(A5&gt;=1,1,"")</f>
        <v/>
      </c>
      <c r="E8" s="43" t="str">
        <f ca="1">IF(D8=1,RANDBETWEEN(1,6),"")</f>
        <v/>
      </c>
      <c r="F8" s="56" t="str">
        <f>IF(A5&gt;0,VLOOKUP(E8,Cons,2,FALSE)," ")</f>
        <v xml:space="preserve"> </v>
      </c>
      <c r="G8" s="61" t="str">
        <f>IF(A5&gt;=1,1,"")</f>
        <v/>
      </c>
      <c r="H8" s="43" t="str">
        <f ca="1">IF(G8=1,RANDBETWEEN(1,15),"")</f>
        <v/>
      </c>
      <c r="I8" s="56" t="str">
        <f>IF(A5&gt;0,VLOOKUP(H8,PColor,2,FALSE)," ")</f>
        <v xml:space="preserve"> </v>
      </c>
      <c r="J8" s="61" t="str">
        <f>IF(A5&gt;=1,1,"")</f>
        <v/>
      </c>
      <c r="K8" s="43" t="str">
        <f ca="1">IF(J8=1,RANDBETWEEN(1,20),"")</f>
        <v/>
      </c>
      <c r="L8" s="56" t="str">
        <f>IF(A5&gt;0,VLOOKUP(K8,Smell,2,FALSE)," ")</f>
        <v xml:space="preserve"> </v>
      </c>
      <c r="M8" s="73" t="str">
        <f>IF(A5&gt;0,VLOOKUP(B8,Potions,6,FALSE)," ")</f>
        <v xml:space="preserve"> </v>
      </c>
      <c r="O8" s="16">
        <v>1</v>
      </c>
      <c r="P8" s="17" t="s">
        <v>138</v>
      </c>
    </row>
    <row r="9" spans="1:16">
      <c r="A9" s="31" t="str">
        <f>IF(A5&gt;=2,2,"")</f>
        <v/>
      </c>
      <c r="B9" s="33" t="str">
        <f ca="1">IF(A9=2,RANDBETWEEN(1,130),"")</f>
        <v/>
      </c>
      <c r="C9" s="76" t="str">
        <f ca="1">IF(B9="","",IF(A5&gt;0,VLOOKUP(B9,Potions,2,FALSE)," "))</f>
        <v/>
      </c>
      <c r="D9" s="67" t="str">
        <f>IF(A5&gt;=2,2,"")</f>
        <v/>
      </c>
      <c r="E9" s="68">
        <f t="shared" ref="E9:E27" ca="1" si="0">IF(D9&gt;1,RANDBETWEEN(1,6),"")</f>
        <v>1</v>
      </c>
      <c r="F9" s="52" t="str">
        <f ca="1">IF(C9="","",IF(A5&gt;0,VLOOKUP(E9,Cons,2,FALSE)," "))</f>
        <v/>
      </c>
      <c r="G9" s="69" t="str">
        <f>IF(A5&gt;=2,2,"")</f>
        <v/>
      </c>
      <c r="H9" s="68">
        <f t="shared" ref="H9:H27" ca="1" si="1">IF(G9&gt;1,RANDBETWEEN(1,15),"")</f>
        <v>5</v>
      </c>
      <c r="I9" s="52" t="str">
        <f ca="1">IF(F9="","",IF(A5&gt;0,VLOOKUP(H9,PColor,2,FALSE)," "))</f>
        <v/>
      </c>
      <c r="J9" s="69" t="str">
        <f>IF(A5&gt;=2,2,"")</f>
        <v/>
      </c>
      <c r="K9" s="68">
        <f t="shared" ref="K9:K27" ca="1" si="2">IF(J9&gt;1,RANDBETWEEN(1,20),"")</f>
        <v>6</v>
      </c>
      <c r="L9" s="52" t="str">
        <f ca="1">IF(I9="","",IF(A5&gt;0,VLOOKUP(K9,Smell,2,FALSE)," "))</f>
        <v/>
      </c>
      <c r="M9" s="53" t="str">
        <f ca="1">IF(L9="","",IF(A5&gt;0,VLOOKUP(B9,Potions,6,FALSE)," "))</f>
        <v/>
      </c>
      <c r="O9" s="12">
        <v>2</v>
      </c>
      <c r="P9" s="13" t="s">
        <v>145</v>
      </c>
    </row>
    <row r="10" spans="1:16">
      <c r="A10" s="38" t="str">
        <f>IF(A5&gt;=3,3,"")</f>
        <v/>
      </c>
      <c r="B10" s="39" t="str">
        <f ca="1">IF(A10=3,RANDBETWEEN(1,130),"")</f>
        <v/>
      </c>
      <c r="C10" s="77" t="str">
        <f ca="1">IF(B10="","",IF(A5&gt;0,VLOOKUP(B10,Potions,2,FALSE)," "))</f>
        <v/>
      </c>
      <c r="D10" s="38" t="str">
        <f>IF(A5&gt;=3,3,"")</f>
        <v/>
      </c>
      <c r="E10" s="39">
        <f t="shared" ca="1" si="0"/>
        <v>1</v>
      </c>
      <c r="F10" s="40" t="str">
        <f ca="1">IF(C10="","",IF(A5&gt;0,VLOOKUP(E10,Cons,2,FALSE)," "))</f>
        <v/>
      </c>
      <c r="G10" s="60" t="str">
        <f>IF(A5&gt;=3,3,"")</f>
        <v/>
      </c>
      <c r="H10" s="39">
        <f t="shared" ca="1" si="1"/>
        <v>1</v>
      </c>
      <c r="I10" s="40" t="str">
        <f ca="1">IF(F10="","",IF(A5&gt;0,VLOOKUP(H10,PColor,2,FALSE)," "))</f>
        <v/>
      </c>
      <c r="J10" s="60" t="str">
        <f>IF(A5&gt;=3,3,"")</f>
        <v/>
      </c>
      <c r="K10" s="39">
        <f t="shared" ca="1" si="2"/>
        <v>16</v>
      </c>
      <c r="L10" s="40" t="str">
        <f ca="1">IF(I10="","",IF(A5&gt;0,VLOOKUP(K10,Smell,2,FALSE)," "))</f>
        <v/>
      </c>
      <c r="M10" s="41" t="str">
        <f ca="1">IF(L10="","",IF(A5&gt;0,VLOOKUP(B10,Potions,6,FALSE)," "))</f>
        <v/>
      </c>
      <c r="O10" s="12">
        <v>3</v>
      </c>
      <c r="P10" s="13" t="s">
        <v>140</v>
      </c>
    </row>
    <row r="11" spans="1:16">
      <c r="A11" s="31" t="str">
        <f>IF(A5&gt;=4,4,"")</f>
        <v/>
      </c>
      <c r="B11" s="33" t="str">
        <f ca="1">IF(A11=4,RANDBETWEEN(1,130),"")</f>
        <v/>
      </c>
      <c r="C11" s="76" t="str">
        <f ca="1">IF(B11="","",IF(A5&gt;0,VLOOKUP(B11,Potions,2,FALSE)," "))</f>
        <v/>
      </c>
      <c r="D11" s="67" t="str">
        <f>IF(A5&gt;=4,4,"")</f>
        <v/>
      </c>
      <c r="E11" s="68">
        <f t="shared" ca="1" si="0"/>
        <v>1</v>
      </c>
      <c r="F11" s="52" t="str">
        <f ca="1">IF(C11="","",IF(A5&gt;0,VLOOKUP(E11,Cons,2,FALSE)," "))</f>
        <v/>
      </c>
      <c r="G11" s="69" t="str">
        <f>IF(A5&gt;=4,4,"")</f>
        <v/>
      </c>
      <c r="H11" s="68">
        <f t="shared" ca="1" si="1"/>
        <v>6</v>
      </c>
      <c r="I11" s="52" t="str">
        <f ca="1">IF(F11="","",IF(A5&gt;0,VLOOKUP(H11,PColor,2,FALSE)," "))</f>
        <v/>
      </c>
      <c r="J11" s="69" t="str">
        <f>IF(A5&gt;=4,4,"")</f>
        <v/>
      </c>
      <c r="K11" s="68">
        <f t="shared" ca="1" si="2"/>
        <v>7</v>
      </c>
      <c r="L11" s="52" t="str">
        <f ca="1">IF(I11="","",IF(A5&gt;0,VLOOKUP(K11,Smell,2,FALSE)," "))</f>
        <v/>
      </c>
      <c r="M11" s="53" t="str">
        <f ca="1">IF(L11="","",IF(A5&gt;0,VLOOKUP(B11,Potions,6,FALSE)," "))</f>
        <v/>
      </c>
      <c r="O11" s="12">
        <v>4</v>
      </c>
      <c r="P11" s="13" t="s">
        <v>139</v>
      </c>
    </row>
    <row r="12" spans="1:16">
      <c r="A12" s="38" t="str">
        <f>IF(A5&gt;=5,5,"")</f>
        <v/>
      </c>
      <c r="B12" s="39" t="str">
        <f ca="1">IF(A12=5,RANDBETWEEN(1,130),"")</f>
        <v/>
      </c>
      <c r="C12" s="77" t="str">
        <f ca="1">IF(B12="","",IF(A5&gt;0,VLOOKUP(B12,Potions,2,FALSE)," "))</f>
        <v/>
      </c>
      <c r="D12" s="38" t="str">
        <f>IF(A5&gt;=5,5,"")</f>
        <v/>
      </c>
      <c r="E12" s="39">
        <f t="shared" ca="1" si="0"/>
        <v>5</v>
      </c>
      <c r="F12" s="40" t="str">
        <f ca="1">IF(C12="","",IF(A5&gt;0,VLOOKUP(E12,Cons,2,FALSE)," "))</f>
        <v/>
      </c>
      <c r="G12" s="60" t="str">
        <f>IF(A5&gt;=5,5,"")</f>
        <v/>
      </c>
      <c r="H12" s="39">
        <f t="shared" ca="1" si="1"/>
        <v>13</v>
      </c>
      <c r="I12" s="40" t="str">
        <f ca="1">IF(F12="","",IF(A5&gt;0,VLOOKUP(H12,PColor,2,FALSE)," "))</f>
        <v/>
      </c>
      <c r="J12" s="60" t="str">
        <f>IF(A5&gt;=5,5,"")</f>
        <v/>
      </c>
      <c r="K12" s="39">
        <f t="shared" ca="1" si="2"/>
        <v>10</v>
      </c>
      <c r="L12" s="40" t="str">
        <f ca="1">IF(I12="","",IF(A5&gt;0,VLOOKUP(K12,Smell,2,FALSE)," "))</f>
        <v/>
      </c>
      <c r="M12" s="41" t="str">
        <f ca="1">IF(L12="","",IF(A5&gt;0,VLOOKUP(B12,Potions,6,FALSE)," "))</f>
        <v/>
      </c>
      <c r="O12" s="12">
        <v>5</v>
      </c>
      <c r="P12" s="13" t="s">
        <v>141</v>
      </c>
    </row>
    <row r="13" spans="1:16">
      <c r="A13" s="31" t="str">
        <f>IF(A5&gt;=6,6,"")</f>
        <v/>
      </c>
      <c r="B13" s="33" t="str">
        <f ca="1">IF(A13=6,RANDBETWEEN(1,130),"")</f>
        <v/>
      </c>
      <c r="C13" s="76" t="str">
        <f ca="1">IF(B13="","",IF(A5&gt;0,VLOOKUP(B13,Potions,2,FALSE)," "))</f>
        <v/>
      </c>
      <c r="D13" s="67" t="str">
        <f>IF(A5&gt;=6,6,"")</f>
        <v/>
      </c>
      <c r="E13" s="68">
        <f t="shared" ca="1" si="0"/>
        <v>3</v>
      </c>
      <c r="F13" s="52" t="str">
        <f ca="1">IF(C13="","",IF(A5&gt;0,VLOOKUP(E13,Cons,2,FALSE)," "))</f>
        <v/>
      </c>
      <c r="G13" s="69" t="str">
        <f>IF(A5&gt;=6,6,"")</f>
        <v/>
      </c>
      <c r="H13" s="68">
        <f t="shared" ca="1" si="1"/>
        <v>2</v>
      </c>
      <c r="I13" s="52" t="str">
        <f ca="1">IF(F13="","",IF(A5&gt;0,VLOOKUP(H13,PColor,2,FALSE)," "))</f>
        <v/>
      </c>
      <c r="J13" s="69" t="str">
        <f>IF(A5&gt;=6,6,"")</f>
        <v/>
      </c>
      <c r="K13" s="68">
        <f t="shared" ca="1" si="2"/>
        <v>9</v>
      </c>
      <c r="L13" s="52" t="str">
        <f ca="1">IF(I13="","",IF(A5&gt;0,VLOOKUP(K13,Smell,2,FALSE)," "))</f>
        <v/>
      </c>
      <c r="M13" s="53" t="str">
        <f ca="1">IF(L13="","",IF(A5&gt;0,VLOOKUP(B13,Potions,6,FALSE)," "))</f>
        <v/>
      </c>
      <c r="O13" s="12">
        <v>6</v>
      </c>
      <c r="P13" s="13" t="s">
        <v>150</v>
      </c>
    </row>
    <row r="14" spans="1:16">
      <c r="A14" s="38" t="str">
        <f>IF(A5&gt;=7,7,"")</f>
        <v/>
      </c>
      <c r="B14" s="39" t="str">
        <f ca="1">IF(A14=7,RANDBETWEEN(1,130),"")</f>
        <v/>
      </c>
      <c r="C14" s="77" t="str">
        <f ca="1">IF(B14="","",IF(A5&gt;0,VLOOKUP(B14,Potions,2,FALSE)," "))</f>
        <v/>
      </c>
      <c r="D14" s="38" t="str">
        <f>IF(A5&gt;=7,7,"")</f>
        <v/>
      </c>
      <c r="E14" s="39">
        <f t="shared" ca="1" si="0"/>
        <v>5</v>
      </c>
      <c r="F14" s="40" t="str">
        <f ca="1">IF(C14="","",IF(A5&gt;0,VLOOKUP(E14,Cons,2,FALSE)," "))</f>
        <v/>
      </c>
      <c r="G14" s="60" t="str">
        <f>IF(A5&gt;=7,7,"")</f>
        <v/>
      </c>
      <c r="H14" s="39">
        <f t="shared" ca="1" si="1"/>
        <v>15</v>
      </c>
      <c r="I14" s="40" t="str">
        <f ca="1">IF(F14="","",IF(A5&gt;0,VLOOKUP(H14,PColor,2,FALSE)," "))</f>
        <v/>
      </c>
      <c r="J14" s="60" t="str">
        <f>IF(A5&gt;=7,7,"")</f>
        <v/>
      </c>
      <c r="K14" s="39">
        <f t="shared" ca="1" si="2"/>
        <v>6</v>
      </c>
      <c r="L14" s="40" t="str">
        <f ca="1">IF(I14="","",IF(A5&gt;0,VLOOKUP(K14,Smell,2,FALSE)," "))</f>
        <v/>
      </c>
      <c r="M14" s="41" t="str">
        <f ca="1">IF(L14="","",IF(A5&gt;0,VLOOKUP(B14,Potions,6,FALSE)," "))</f>
        <v/>
      </c>
      <c r="O14" s="12">
        <v>7</v>
      </c>
      <c r="P14" s="13" t="s">
        <v>144</v>
      </c>
    </row>
    <row r="15" spans="1:16">
      <c r="A15" s="31" t="str">
        <f>IF(A5&gt;=8,8,"")</f>
        <v/>
      </c>
      <c r="B15" s="33" t="str">
        <f ca="1">IF(A15=8,RANDBETWEEN(1,130),"")</f>
        <v/>
      </c>
      <c r="C15" s="76" t="str">
        <f ca="1">IF(B15="","",IF(A5&gt;0,VLOOKUP(B15,Potions,2,FALSE)," "))</f>
        <v/>
      </c>
      <c r="D15" s="67" t="str">
        <f>IF(A5&gt;=8,8,"")</f>
        <v/>
      </c>
      <c r="E15" s="68">
        <f t="shared" ca="1" si="0"/>
        <v>2</v>
      </c>
      <c r="F15" s="52" t="str">
        <f ca="1">IF(C15="","",IF(A5&gt;0,VLOOKUP(E15,Cons,2,FALSE)," "))</f>
        <v/>
      </c>
      <c r="G15" s="69" t="str">
        <f>IF(A5&gt;=8,8,"")</f>
        <v/>
      </c>
      <c r="H15" s="68">
        <f t="shared" ca="1" si="1"/>
        <v>1</v>
      </c>
      <c r="I15" s="52" t="str">
        <f ca="1">IF(F15="","",IF(A5&gt;0,VLOOKUP(H15,PColor,2,FALSE)," "))</f>
        <v/>
      </c>
      <c r="J15" s="69" t="str">
        <f>IF(A5&gt;=8,8,"")</f>
        <v/>
      </c>
      <c r="K15" s="68">
        <f t="shared" ca="1" si="2"/>
        <v>13</v>
      </c>
      <c r="L15" s="52" t="str">
        <f ca="1">IF(I15="","",IF(A5&gt;0,VLOOKUP(K15,Smell,2,FALSE)," "))</f>
        <v/>
      </c>
      <c r="M15" s="53" t="str">
        <f ca="1">IF(L15="","",IF(A5&gt;0,VLOOKUP(B15,Potions,6,FALSE)," "))</f>
        <v/>
      </c>
      <c r="O15" s="12">
        <v>8</v>
      </c>
      <c r="P15" s="13" t="s">
        <v>142</v>
      </c>
    </row>
    <row r="16" spans="1:16">
      <c r="A16" s="38" t="str">
        <f>IF(A5&gt;=9,9,"")</f>
        <v/>
      </c>
      <c r="B16" s="39" t="str">
        <f ca="1">IF(A16=9,RANDBETWEEN(1,130),"")</f>
        <v/>
      </c>
      <c r="C16" s="77" t="str">
        <f ca="1">IF(B16="","",IF(A5&gt;0,VLOOKUP(B16,Potions,2,FALSE)," "))</f>
        <v/>
      </c>
      <c r="D16" s="38" t="str">
        <f>IF(A5&gt;=9,9,"")</f>
        <v/>
      </c>
      <c r="E16" s="39">
        <f t="shared" ca="1" si="0"/>
        <v>1</v>
      </c>
      <c r="F16" s="40" t="str">
        <f ca="1">IF(C16="","",IF(A5&gt;0,VLOOKUP(E16,Cons,2,FALSE)," "))</f>
        <v/>
      </c>
      <c r="G16" s="60" t="str">
        <f>IF(A5&gt;=9,9,"")</f>
        <v/>
      </c>
      <c r="H16" s="39">
        <f t="shared" ca="1" si="1"/>
        <v>2</v>
      </c>
      <c r="I16" s="40" t="str">
        <f ca="1">IF(F16="","",IF(A5&gt;0,VLOOKUP(H16,PColor,2,FALSE)," "))</f>
        <v/>
      </c>
      <c r="J16" s="60" t="str">
        <f>IF(A5&gt;=9,9,"")</f>
        <v/>
      </c>
      <c r="K16" s="39">
        <f t="shared" ca="1" si="2"/>
        <v>3</v>
      </c>
      <c r="L16" s="40" t="str">
        <f ca="1">IF(I16="","",IF(A5&gt;0,VLOOKUP(K16,Smell,2,FALSE)," "))</f>
        <v/>
      </c>
      <c r="M16" s="41" t="str">
        <f ca="1">IF(L16="","",IF(A5&gt;0,VLOOKUP(B16,Potions,6,FALSE)," "))</f>
        <v/>
      </c>
      <c r="O16" s="12">
        <v>9</v>
      </c>
      <c r="P16" s="13" t="s">
        <v>143</v>
      </c>
    </row>
    <row r="17" spans="1:16" ht="13.5" thickBot="1">
      <c r="A17" s="31" t="str">
        <f>IF(A5&gt;=10,10,"")</f>
        <v/>
      </c>
      <c r="B17" s="33" t="str">
        <f ca="1">IF(A17=10,RANDBETWEEN(1,130),"")</f>
        <v/>
      </c>
      <c r="C17" s="76" t="str">
        <f ca="1">IF(B17="","",IF(A5&gt;0,VLOOKUP(B17,Potions,2,FALSE)," "))</f>
        <v/>
      </c>
      <c r="D17" s="67" t="str">
        <f>IF(A5&gt;=10,10,"")</f>
        <v/>
      </c>
      <c r="E17" s="68">
        <f t="shared" ca="1" si="0"/>
        <v>2</v>
      </c>
      <c r="F17" s="52" t="str">
        <f ca="1">IF(C17="","",IF(A5&gt;0,VLOOKUP(E17,Cons,2,FALSE)," "))</f>
        <v/>
      </c>
      <c r="G17" s="69" t="str">
        <f>IF(A5&gt;=10,10,"")</f>
        <v/>
      </c>
      <c r="H17" s="68">
        <f t="shared" ca="1" si="1"/>
        <v>7</v>
      </c>
      <c r="I17" s="52" t="str">
        <f ca="1">IF(F17="","",IF(A5&gt;0,VLOOKUP(H17,PColor,2,FALSE)," "))</f>
        <v/>
      </c>
      <c r="J17" s="69" t="str">
        <f>IF(A5&gt;=10,10,"")</f>
        <v/>
      </c>
      <c r="K17" s="68">
        <f t="shared" ca="1" si="2"/>
        <v>11</v>
      </c>
      <c r="L17" s="52" t="str">
        <f ca="1">IF(I17="","",IF(A5&gt;0,VLOOKUP(K17,Smell,2,FALSE)," "))</f>
        <v/>
      </c>
      <c r="M17" s="53" t="str">
        <f ca="1">IF(L17="","",IF(A5&gt;0,VLOOKUP(B17,Potions,6,FALSE)," "))</f>
        <v/>
      </c>
      <c r="O17" s="14">
        <v>10</v>
      </c>
      <c r="P17" s="15" t="s">
        <v>137</v>
      </c>
    </row>
    <row r="18" spans="1:16">
      <c r="A18" s="38" t="str">
        <f>IF(A5&gt;=11,11,"")</f>
        <v/>
      </c>
      <c r="B18" s="39" t="str">
        <f ca="1">IF(A18=11,RANDBETWEEN(1,130),"")</f>
        <v/>
      </c>
      <c r="C18" s="77" t="str">
        <f ca="1">IF(B18="","",IF(A5&gt;0,VLOOKUP(B18,Potions,2,FALSE)," "))</f>
        <v/>
      </c>
      <c r="D18" s="38" t="str">
        <f>IF(A5&gt;=11,11,"")</f>
        <v/>
      </c>
      <c r="E18" s="39">
        <f t="shared" ca="1" si="0"/>
        <v>5</v>
      </c>
      <c r="F18" s="40" t="str">
        <f ca="1">IF(C18="","",IF(A5&gt;0,VLOOKUP(E18,Cons,2,FALSE)," "))</f>
        <v/>
      </c>
      <c r="G18" s="60" t="str">
        <f>IF(A5&gt;=11,11,"")</f>
        <v/>
      </c>
      <c r="H18" s="39">
        <f t="shared" ca="1" si="1"/>
        <v>7</v>
      </c>
      <c r="I18" s="40" t="str">
        <f ca="1">IF(F18="","",IF(A5&gt;0,VLOOKUP(H18,PColor,2,FALSE)," "))</f>
        <v/>
      </c>
      <c r="J18" s="60" t="str">
        <f>IF(A5&gt;=11,11,"")</f>
        <v/>
      </c>
      <c r="K18" s="39">
        <f t="shared" ca="1" si="2"/>
        <v>8</v>
      </c>
      <c r="L18" s="40" t="str">
        <f ca="1">IF(I18="","",IF(A5&gt;0,VLOOKUP(K18,Smell,2,FALSE)," "))</f>
        <v/>
      </c>
      <c r="M18" s="41" t="str">
        <f ca="1">IF(L18="","",IF(A5&gt;0,VLOOKUP(B18,Potions,6,FALSE)," "))</f>
        <v/>
      </c>
    </row>
    <row r="19" spans="1:16">
      <c r="A19" s="31" t="str">
        <f>IF(A5&gt;=12,12,"")</f>
        <v/>
      </c>
      <c r="B19" s="33" t="str">
        <f ca="1">IF(A19=12,RANDBETWEEN(1,130),"")</f>
        <v/>
      </c>
      <c r="C19" s="76" t="str">
        <f ca="1">IF(B19="","",IF(A5&gt;0,VLOOKUP(B19,Potions,2,FALSE)," "))</f>
        <v/>
      </c>
      <c r="D19" s="67" t="str">
        <f>IF(A5&gt;=12,12,"")</f>
        <v/>
      </c>
      <c r="E19" s="68">
        <f t="shared" ca="1" si="0"/>
        <v>6</v>
      </c>
      <c r="F19" s="52" t="str">
        <f ca="1">IF(C19="","",IF(A5&gt;0,VLOOKUP(E19,Cons,2,FALSE)," "))</f>
        <v/>
      </c>
      <c r="G19" s="69" t="str">
        <f>IF(A5&gt;=12,12,"")</f>
        <v/>
      </c>
      <c r="H19" s="68">
        <f t="shared" ca="1" si="1"/>
        <v>7</v>
      </c>
      <c r="I19" s="52" t="str">
        <f ca="1">IF(F19="","",IF(A5&gt;0,VLOOKUP(H19,PColor,2,FALSE)," "))</f>
        <v/>
      </c>
      <c r="J19" s="69" t="str">
        <f>IF(A5&gt;=12,12,"")</f>
        <v/>
      </c>
      <c r="K19" s="68">
        <f t="shared" ca="1" si="2"/>
        <v>12</v>
      </c>
      <c r="L19" s="52" t="str">
        <f ca="1">IF(I19="","",IF(A5&gt;0,VLOOKUP(K19,Smell,2,FALSE)," "))</f>
        <v/>
      </c>
      <c r="M19" s="53" t="str">
        <f ca="1">IF(L19="","",IF(A5&gt;0,VLOOKUP(B19,Potions,6,FALSE)," "))</f>
        <v/>
      </c>
    </row>
    <row r="20" spans="1:16">
      <c r="A20" s="38" t="str">
        <f>IF(A5&gt;=13,13,"")</f>
        <v/>
      </c>
      <c r="B20" s="39" t="str">
        <f ca="1">IF(A20=13,RANDBETWEEN(1,130),"")</f>
        <v/>
      </c>
      <c r="C20" s="77" t="str">
        <f ca="1">IF(B20="","",IF(A5&gt;0,VLOOKUP(B20,Potions,2,FALSE)," "))</f>
        <v/>
      </c>
      <c r="D20" s="38" t="str">
        <f>IF(A5&gt;=13,13,"")</f>
        <v/>
      </c>
      <c r="E20" s="39">
        <f t="shared" ca="1" si="0"/>
        <v>5</v>
      </c>
      <c r="F20" s="40" t="str">
        <f ca="1">IF(C20="","",IF(A5&gt;0,VLOOKUP(E20,Cons,2,FALSE)," "))</f>
        <v/>
      </c>
      <c r="G20" s="60" t="str">
        <f>IF(A5&gt;=13,13,"")</f>
        <v/>
      </c>
      <c r="H20" s="39">
        <f t="shared" ca="1" si="1"/>
        <v>11</v>
      </c>
      <c r="I20" s="40" t="str">
        <f ca="1">IF(F20="","",IF(A5&gt;0,VLOOKUP(H20,PColor,2,FALSE)," "))</f>
        <v/>
      </c>
      <c r="J20" s="60" t="str">
        <f>IF(A5&gt;=13,13,"")</f>
        <v/>
      </c>
      <c r="K20" s="39">
        <f t="shared" ca="1" si="2"/>
        <v>14</v>
      </c>
      <c r="L20" s="40" t="str">
        <f ca="1">IF(I20="","",IF(A5&gt;0,VLOOKUP(K20,Smell,2,FALSE)," "))</f>
        <v/>
      </c>
      <c r="M20" s="41" t="str">
        <f ca="1">IF(L20="","",IF(A5&gt;0,VLOOKUP(B20,Potions,6,FALSE)," "))</f>
        <v/>
      </c>
    </row>
    <row r="21" spans="1:16">
      <c r="A21" s="31" t="str">
        <f>IF(A5&gt;=14,14,"")</f>
        <v/>
      </c>
      <c r="B21" s="33" t="str">
        <f ca="1">IF(A21=14,RANDBETWEEN(1,130),"")</f>
        <v/>
      </c>
      <c r="C21" s="76" t="str">
        <f ca="1">IF(B21="","",IF(A5&gt;0,VLOOKUP(B21,Potions,2,FALSE)," "))</f>
        <v/>
      </c>
      <c r="D21" s="67" t="str">
        <f>IF(A5&gt;=14,14,"")</f>
        <v/>
      </c>
      <c r="E21" s="68">
        <f t="shared" ca="1" si="0"/>
        <v>5</v>
      </c>
      <c r="F21" s="52" t="str">
        <f ca="1">IF(C21="","",IF(A5&gt;0,VLOOKUP(E21,Cons,2,FALSE)," "))</f>
        <v/>
      </c>
      <c r="G21" s="69" t="str">
        <f>IF(A5&gt;=14,14,"")</f>
        <v/>
      </c>
      <c r="H21" s="68">
        <f t="shared" ca="1" si="1"/>
        <v>2</v>
      </c>
      <c r="I21" s="52" t="str">
        <f ca="1">IF(F21="","",IF(A5&gt;0,VLOOKUP(H21,PColor,2,FALSE)," "))</f>
        <v/>
      </c>
      <c r="J21" s="69" t="str">
        <f>IF(A5&gt;=14,14,"")</f>
        <v/>
      </c>
      <c r="K21" s="68">
        <f t="shared" ca="1" si="2"/>
        <v>2</v>
      </c>
      <c r="L21" s="52" t="str">
        <f ca="1">IF(I21="","",IF(A5&gt;0,VLOOKUP(K21,Smell,2,FALSE)," "))</f>
        <v/>
      </c>
      <c r="M21" s="53" t="str">
        <f ca="1">IF(L21="","",IF(A5&gt;0,VLOOKUP(B21,Potions,6,FALSE)," "))</f>
        <v/>
      </c>
    </row>
    <row r="22" spans="1:16">
      <c r="A22" s="38" t="str">
        <f>IF(A5&gt;=15,15,"")</f>
        <v/>
      </c>
      <c r="B22" s="39" t="str">
        <f ca="1">IF(A22=15,RANDBETWEEN(1,130),"")</f>
        <v/>
      </c>
      <c r="C22" s="77" t="str">
        <f ca="1">IF(B22="","",IF(A5&gt;0,VLOOKUP(B22,Potions,2,FALSE)," "))</f>
        <v/>
      </c>
      <c r="D22" s="38" t="str">
        <f>IF(A5&gt;=15,15,"")</f>
        <v/>
      </c>
      <c r="E22" s="39">
        <f t="shared" ca="1" si="0"/>
        <v>2</v>
      </c>
      <c r="F22" s="40" t="str">
        <f ca="1">IF(C22="","",IF(A5&gt;0,VLOOKUP(E22,Cons,2,FALSE)," "))</f>
        <v/>
      </c>
      <c r="G22" s="60" t="str">
        <f>IF(A5&gt;=15,15,"")</f>
        <v/>
      </c>
      <c r="H22" s="39">
        <f t="shared" ca="1" si="1"/>
        <v>5</v>
      </c>
      <c r="I22" s="40" t="str">
        <f ca="1">IF(F22="","",IF(A5&gt;0,VLOOKUP(H22,PColor,2,FALSE)," "))</f>
        <v/>
      </c>
      <c r="J22" s="60" t="str">
        <f>IF(A5&gt;=15,15,"")</f>
        <v/>
      </c>
      <c r="K22" s="39">
        <f t="shared" ca="1" si="2"/>
        <v>8</v>
      </c>
      <c r="L22" s="40" t="str">
        <f ca="1">IF(I22="","",IF(A5&gt;0,VLOOKUP(K22,Smell,2,FALSE)," "))</f>
        <v/>
      </c>
      <c r="M22" s="41" t="str">
        <f ca="1">IF(L22="","",IF(A5&gt;0,VLOOKUP(B22,Potions,6,FALSE)," "))</f>
        <v/>
      </c>
    </row>
    <row r="23" spans="1:16">
      <c r="A23" s="31" t="str">
        <f>IF(A5&gt;=16,16,"")</f>
        <v/>
      </c>
      <c r="B23" s="33" t="str">
        <f ca="1">IF(A23=16,RANDBETWEEN(1,130),"")</f>
        <v/>
      </c>
      <c r="C23" s="76" t="str">
        <f ca="1">IF(B23="","",IF(A5&gt;0,VLOOKUP(B23,Potions,2,FALSE)," "))</f>
        <v/>
      </c>
      <c r="D23" s="67" t="str">
        <f>IF(A5&gt;=16,16,"")</f>
        <v/>
      </c>
      <c r="E23" s="68">
        <f t="shared" ca="1" si="0"/>
        <v>5</v>
      </c>
      <c r="F23" s="52" t="str">
        <f ca="1">IF(C23="","",IF(A5&gt;0,VLOOKUP(E23,Cons,2,FALSE)," "))</f>
        <v/>
      </c>
      <c r="G23" s="69" t="str">
        <f>IF(A5&gt;=16,16,"")</f>
        <v/>
      </c>
      <c r="H23" s="68">
        <f t="shared" ca="1" si="1"/>
        <v>9</v>
      </c>
      <c r="I23" s="52" t="str">
        <f ca="1">IF(F23="","",IF(A5&gt;0,VLOOKUP(H23,PColor,2,FALSE)," "))</f>
        <v/>
      </c>
      <c r="J23" s="69" t="str">
        <f>IF(A5&gt;=16,16,"")</f>
        <v/>
      </c>
      <c r="K23" s="68">
        <f t="shared" ca="1" si="2"/>
        <v>17</v>
      </c>
      <c r="L23" s="52" t="str">
        <f ca="1">IF(I23="","",IF(A5&gt;0,VLOOKUP(K23,Smell,2,FALSE)," "))</f>
        <v/>
      </c>
      <c r="M23" s="53" t="str">
        <f ca="1">IF(L23="","",IF(A5&gt;0,VLOOKUP(B23,Potions,6,FALSE)," "))</f>
        <v/>
      </c>
    </row>
    <row r="24" spans="1:16">
      <c r="A24" s="38" t="str">
        <f>IF(A5&gt;=17,17,"")</f>
        <v/>
      </c>
      <c r="B24" s="39" t="str">
        <f ca="1">IF(A24=17,RANDBETWEEN(1,130),"")</f>
        <v/>
      </c>
      <c r="C24" s="77" t="str">
        <f ca="1">IF(B24="","",IF(A5&gt;0,VLOOKUP(B24,Potions,2,FALSE)," "))</f>
        <v/>
      </c>
      <c r="D24" s="38" t="str">
        <f>IF(A5&gt;=17,17,"")</f>
        <v/>
      </c>
      <c r="E24" s="39">
        <f t="shared" ca="1" si="0"/>
        <v>5</v>
      </c>
      <c r="F24" s="40" t="str">
        <f ca="1">IF(C24="","",IF(A5&gt;0,VLOOKUP(E24,Cons,2,FALSE)," "))</f>
        <v/>
      </c>
      <c r="G24" s="60" t="str">
        <f>IF(A5&gt;=17,17,"")</f>
        <v/>
      </c>
      <c r="H24" s="39">
        <f t="shared" ca="1" si="1"/>
        <v>2</v>
      </c>
      <c r="I24" s="40" t="str">
        <f ca="1">IF(F24="","",IF(A5&gt;0,VLOOKUP(H24,PColor,2,FALSE)," "))</f>
        <v/>
      </c>
      <c r="J24" s="60" t="str">
        <f>IF(A5&gt;=17,17,"")</f>
        <v/>
      </c>
      <c r="K24" s="39">
        <f t="shared" ca="1" si="2"/>
        <v>12</v>
      </c>
      <c r="L24" s="40" t="str">
        <f ca="1">IF(I24="","",IF(A5&gt;0,VLOOKUP(K24,Smell,2,FALSE)," "))</f>
        <v/>
      </c>
      <c r="M24" s="41" t="str">
        <f ca="1">IF(L24="","",IF(A5&gt;0,VLOOKUP(B24,Potions,6,FALSE)," "))</f>
        <v/>
      </c>
    </row>
    <row r="25" spans="1:16">
      <c r="A25" s="31" t="str">
        <f>IF(A5&gt;=18,18,"")</f>
        <v/>
      </c>
      <c r="B25" s="33" t="str">
        <f ca="1">IF(A25=18,RANDBETWEEN(1,130),"")</f>
        <v/>
      </c>
      <c r="C25" s="76" t="str">
        <f ca="1">IF(B25="","",IF(A5&gt;0,VLOOKUP(B25,Potions,2,FALSE)," "))</f>
        <v/>
      </c>
      <c r="D25" s="67" t="str">
        <f>IF(A5&gt;=18,18,"")</f>
        <v/>
      </c>
      <c r="E25" s="68">
        <f t="shared" ca="1" si="0"/>
        <v>4</v>
      </c>
      <c r="F25" s="52" t="str">
        <f ca="1">IF(C25="","",IF(A5&gt;0,VLOOKUP(E25,Cons,2,FALSE)," "))</f>
        <v/>
      </c>
      <c r="G25" s="69" t="str">
        <f>IF(A5&gt;=18,18,"")</f>
        <v/>
      </c>
      <c r="H25" s="68">
        <f t="shared" ca="1" si="1"/>
        <v>11</v>
      </c>
      <c r="I25" s="52" t="str">
        <f ca="1">IF(F25="","",IF(A5&gt;0,VLOOKUP(H25,PColor,2,FALSE)," "))</f>
        <v/>
      </c>
      <c r="J25" s="69" t="str">
        <f>IF(A5&gt;=18,18,"")</f>
        <v/>
      </c>
      <c r="K25" s="68">
        <f t="shared" ca="1" si="2"/>
        <v>19</v>
      </c>
      <c r="L25" s="52" t="str">
        <f ca="1">IF(I25="","",IF(A5&gt;0,VLOOKUP(K25,Smell,2,FALSE)," "))</f>
        <v/>
      </c>
      <c r="M25" s="53" t="str">
        <f ca="1">IF(L25="","",IF(A5&gt;0,VLOOKUP(B25,Potions,6,FALSE)," "))</f>
        <v/>
      </c>
    </row>
    <row r="26" spans="1:16">
      <c r="A26" s="38" t="str">
        <f>IF(A5&gt;=19,19,"")</f>
        <v/>
      </c>
      <c r="B26" s="39" t="str">
        <f ca="1">IF(A26=19,RANDBETWEEN(1,130),"")</f>
        <v/>
      </c>
      <c r="C26" s="77" t="str">
        <f ca="1">IF(B26="","",IF(A5&gt;0,VLOOKUP(B26,Potions,2,FALSE)," "))</f>
        <v/>
      </c>
      <c r="D26" s="38" t="str">
        <f>IF(A5&gt;=19,19,"")</f>
        <v/>
      </c>
      <c r="E26" s="39">
        <f t="shared" ca="1" si="0"/>
        <v>3</v>
      </c>
      <c r="F26" s="40" t="str">
        <f ca="1">IF(C26="","",IF(A5&gt;0,VLOOKUP(E26,Cons,2,FALSE)," "))</f>
        <v/>
      </c>
      <c r="G26" s="60" t="str">
        <f>IF(A5&gt;=19,19,"")</f>
        <v/>
      </c>
      <c r="H26" s="39">
        <f t="shared" ca="1" si="1"/>
        <v>1</v>
      </c>
      <c r="I26" s="40" t="str">
        <f ca="1">IF(F26="","",IF(A5&gt;0,VLOOKUP(H26,PColor,2,FALSE)," "))</f>
        <v/>
      </c>
      <c r="J26" s="60" t="str">
        <f>IF(A5&gt;=19,19,"")</f>
        <v/>
      </c>
      <c r="K26" s="39">
        <f t="shared" ca="1" si="2"/>
        <v>9</v>
      </c>
      <c r="L26" s="40" t="str">
        <f ca="1">IF(I26="","",IF(A5&gt;0,VLOOKUP(K26,Smell,2,FALSE)," "))</f>
        <v/>
      </c>
      <c r="M26" s="41" t="str">
        <f ca="1">IF(L26="","",IF(A5&gt;0,VLOOKUP(B26,Potions,6,FALSE)," "))</f>
        <v/>
      </c>
    </row>
    <row r="27" spans="1:16" ht="13.5" thickBot="1">
      <c r="A27" s="32" t="str">
        <f>IF(A5&gt;=20,20,"")</f>
        <v/>
      </c>
      <c r="B27" s="36" t="str">
        <f ca="1">IF(A27=20,RANDBETWEEN(1,130),"")</f>
        <v/>
      </c>
      <c r="C27" s="78" t="str">
        <f ca="1">IF(B27="","",IF(A5&gt;0,VLOOKUP(B27,Potions,2,FALSE)," "))</f>
        <v/>
      </c>
      <c r="D27" s="70" t="str">
        <f>IF(A5&gt;=20,20,"")</f>
        <v/>
      </c>
      <c r="E27" s="71">
        <f t="shared" ca="1" si="0"/>
        <v>1</v>
      </c>
      <c r="F27" s="54" t="str">
        <f ca="1">IF(C27="","",IF(A5&gt;0,VLOOKUP(E27,Cons,2,FALSE)," "))</f>
        <v/>
      </c>
      <c r="G27" s="72" t="str">
        <f>IF(A5&gt;=20,20,"")</f>
        <v/>
      </c>
      <c r="H27" s="71">
        <f t="shared" ca="1" si="1"/>
        <v>5</v>
      </c>
      <c r="I27" s="54" t="str">
        <f ca="1">IF(F27="","",IF(A5&gt;0,VLOOKUP(H27,PColor,2,FALSE)," "))</f>
        <v/>
      </c>
      <c r="J27" s="72" t="str">
        <f>IF(A5&gt;=20,20,"")</f>
        <v/>
      </c>
      <c r="K27" s="71">
        <f t="shared" ca="1" si="2"/>
        <v>20</v>
      </c>
      <c r="L27" s="54" t="str">
        <f ca="1">IF(I27="","",IF(A5&gt;0,VLOOKUP(K27,Smell,2,FALSE)," "))</f>
        <v/>
      </c>
      <c r="M27" s="55" t="str">
        <f ca="1">IF(L27="","",IF(A5&gt;0,VLOOKUP(B27,Potions,6,FALSE)," "))</f>
        <v/>
      </c>
    </row>
  </sheetData>
  <sheetProtection password="E5C0" sheet="1" objects="1" scenarios="1" selectLockedCells="1"/>
  <mergeCells count="6">
    <mergeCell ref="O7:P7"/>
    <mergeCell ref="M2:P5"/>
    <mergeCell ref="D6:E6"/>
    <mergeCell ref="A2:B4"/>
    <mergeCell ref="A5:B5"/>
    <mergeCell ref="A6:B6"/>
  </mergeCells>
  <phoneticPr fontId="3" type="noConversion"/>
  <dataValidations count="1">
    <dataValidation type="whole" allowBlank="1" showInputMessage="1" showErrorMessage="1" errorTitle="Invalid Quantity" error="Quantity must be between 1 and 20." sqref="A5:B5">
      <formula1>1</formula1>
      <formula2>20</formula2>
    </dataValidation>
  </dataValidations>
  <pageMargins left="0.75" right="0.75" top="1" bottom="1" header="0.5" footer="0.5"/>
  <pageSetup orientation="landscape" horizontalDpi="4294967293" verticalDpi="0" r:id="rId1"/>
  <headerFooter alignWithMargins="0"/>
  <ignoredErrors>
    <ignoredError sqref="F8" evalError="1"/>
  </ignoredErrors>
  <legacyDrawing r:id="rId2"/>
</worksheet>
</file>

<file path=xl/worksheets/sheet4.xml><?xml version="1.0" encoding="utf-8"?>
<worksheet xmlns="http://schemas.openxmlformats.org/spreadsheetml/2006/main" xmlns:r="http://schemas.openxmlformats.org/officeDocument/2006/relationships">
  <sheetPr codeName="Sheet4" enableFormatConditionsCalculation="0">
    <tabColor indexed="12"/>
  </sheetPr>
  <dimension ref="B2:D17"/>
  <sheetViews>
    <sheetView showGridLines="0" workbookViewId="0">
      <selection activeCell="B5" sqref="B5:D5"/>
    </sheetView>
  </sheetViews>
  <sheetFormatPr defaultRowHeight="12.75"/>
  <sheetData>
    <row r="2" spans="2:4" ht="12.75" customHeight="1">
      <c r="B2" s="115" t="s">
        <v>201</v>
      </c>
      <c r="C2" s="115"/>
      <c r="D2" s="115"/>
    </row>
    <row r="3" spans="2:4">
      <c r="B3" s="115"/>
      <c r="C3" s="115"/>
      <c r="D3" s="115"/>
    </row>
    <row r="4" spans="2:4" ht="13.5" thickBot="1">
      <c r="B4" s="116"/>
      <c r="C4" s="116"/>
      <c r="D4" s="116"/>
    </row>
    <row r="5" spans="2:4" ht="13.5" thickBot="1">
      <c r="B5" s="90"/>
      <c r="C5" s="114"/>
      <c r="D5" s="91"/>
    </row>
    <row r="6" spans="2:4" ht="13.5" thickBot="1">
      <c r="B6" s="113"/>
      <c r="C6" s="113"/>
    </row>
    <row r="7" spans="2:4" ht="13.5" thickBot="1">
      <c r="B7" s="29" t="s">
        <v>198</v>
      </c>
      <c r="C7" s="34" t="s">
        <v>202</v>
      </c>
      <c r="D7" s="30" t="s">
        <v>128</v>
      </c>
    </row>
    <row r="8" spans="2:4">
      <c r="B8" s="42" t="str">
        <f>IF(B5&gt;=1,1,"")</f>
        <v/>
      </c>
      <c r="C8" s="43" t="str">
        <f ca="1">IF(B8=1,RANDBETWEEN(1,10),"")</f>
        <v/>
      </c>
      <c r="D8" s="59" t="str">
        <f>IF(B5&gt;0,VLOOKUP(C8,Colors,2,FALSE)," ")</f>
        <v xml:space="preserve"> </v>
      </c>
    </row>
    <row r="9" spans="2:4">
      <c r="B9" s="31" t="str">
        <f>IF(B5&gt;=2,2,"")</f>
        <v/>
      </c>
      <c r="C9" s="33" t="str">
        <f ca="1">IF(B9=2,RANDBETWEEN(1,10),"")</f>
        <v/>
      </c>
      <c r="D9" s="53" t="str">
        <f ca="1">IF(C9="","",IF(B5&gt;0,VLOOKUP(C9,Colors,2,FALSE)," "))</f>
        <v/>
      </c>
    </row>
    <row r="10" spans="2:4">
      <c r="B10" s="38" t="str">
        <f>IF(B5&gt;=3,3,"")</f>
        <v/>
      </c>
      <c r="C10" s="39" t="str">
        <f ca="1">IF(B10=3,RANDBETWEEN(1,10),"")</f>
        <v/>
      </c>
      <c r="D10" s="41" t="str">
        <f ca="1">IF(C10="","",IF(B5&gt;0,VLOOKUP(C10,Colors,2,FALSE)," "))</f>
        <v/>
      </c>
    </row>
    <row r="11" spans="2:4">
      <c r="B11" s="31" t="str">
        <f>IF(B5&gt;=4,4,"")</f>
        <v/>
      </c>
      <c r="C11" s="33" t="str">
        <f ca="1">IF(B11=4,RANDBETWEEN(1,10),"")</f>
        <v/>
      </c>
      <c r="D11" s="53" t="str">
        <f ca="1">IF(C11="","",IF(B5&gt;0,VLOOKUP(C11,Colors,2,FALSE)," "))</f>
        <v/>
      </c>
    </row>
    <row r="12" spans="2:4">
      <c r="B12" s="38" t="str">
        <f>IF(B5&gt;=5,5,"")</f>
        <v/>
      </c>
      <c r="C12" s="39" t="str">
        <f ca="1">IF(B12=5,RANDBETWEEN(1,10),"")</f>
        <v/>
      </c>
      <c r="D12" s="41" t="str">
        <f ca="1">IF(C12="","",IF(B5&gt;0,VLOOKUP(C12,Colors,2,FALSE)," "))</f>
        <v/>
      </c>
    </row>
    <row r="13" spans="2:4">
      <c r="B13" s="31" t="str">
        <f>IF(B5&gt;=6,6,"")</f>
        <v/>
      </c>
      <c r="C13" s="33" t="str">
        <f ca="1">IF(B13=6,RANDBETWEEN(1,10),"")</f>
        <v/>
      </c>
      <c r="D13" s="53" t="str">
        <f ca="1">IF(C13="","",IF(B5&gt;0,VLOOKUP(C13,Colors,2,FALSE)," "))</f>
        <v/>
      </c>
    </row>
    <row r="14" spans="2:4">
      <c r="B14" s="38" t="str">
        <f>IF(B5&gt;=7,7,"")</f>
        <v/>
      </c>
      <c r="C14" s="39" t="str">
        <f ca="1">IF(B14=7,RANDBETWEEN(1,10),"")</f>
        <v/>
      </c>
      <c r="D14" s="41" t="str">
        <f ca="1">IF(C14="","",IF(B5&gt;0,VLOOKUP(C14,Colors,2,FALSE)," "))</f>
        <v/>
      </c>
    </row>
    <row r="15" spans="2:4">
      <c r="B15" s="31" t="str">
        <f>IF(B5&gt;=8,8,"")</f>
        <v/>
      </c>
      <c r="C15" s="33" t="str">
        <f ca="1">IF(B15=8,RANDBETWEEN(1,10),"")</f>
        <v/>
      </c>
      <c r="D15" s="53" t="str">
        <f ca="1">IF(C15="","",IF(B5&gt;0,VLOOKUP(C15,Colors,2,FALSE)," "))</f>
        <v/>
      </c>
    </row>
    <row r="16" spans="2:4">
      <c r="B16" s="38" t="str">
        <f>IF(B5&gt;=9,9,"")</f>
        <v/>
      </c>
      <c r="C16" s="39" t="str">
        <f ca="1">IF(B16=9,RANDBETWEEN(1,10),"")</f>
        <v/>
      </c>
      <c r="D16" s="41" t="str">
        <f ca="1">IF(C16="","",IF(B5&gt;0,VLOOKUP(C16,Colors,2,FALSE)," "))</f>
        <v/>
      </c>
    </row>
    <row r="17" spans="2:4" ht="13.5" thickBot="1">
      <c r="B17" s="32" t="str">
        <f>IF(B5&gt;=10,10,"")</f>
        <v/>
      </c>
      <c r="C17" s="36" t="str">
        <f ca="1">IF(B17=10,RANDBETWEEN(1,10),"")</f>
        <v/>
      </c>
      <c r="D17" s="55" t="str">
        <f ca="1">IF(C17="","",IF(B5&gt;0,VLOOKUP(C17,Colors,2,FALSE)," "))</f>
        <v/>
      </c>
    </row>
  </sheetData>
  <sheetProtection password="E5C0" sheet="1" objects="1" scenarios="1" selectLockedCells="1"/>
  <mergeCells count="3">
    <mergeCell ref="B6:C6"/>
    <mergeCell ref="B5:D5"/>
    <mergeCell ref="B2:D4"/>
  </mergeCells>
  <phoneticPr fontId="3" type="noConversion"/>
  <dataValidations count="1">
    <dataValidation type="whole" allowBlank="1" showInputMessage="1" showErrorMessage="1" errorTitle="Invalid Quantity" error="Quantity must be between 1 and 10." sqref="B5:D5">
      <formula1>1</formula1>
      <formula2>10</formula2>
    </dataValidation>
  </dataValidations>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sheetPr codeName="Sheet5" enableFormatConditionsCalculation="0">
    <tabColor indexed="10"/>
  </sheetPr>
  <dimension ref="A1:K145"/>
  <sheetViews>
    <sheetView showGridLines="0" workbookViewId="0">
      <pane xSplit="1" ySplit="1" topLeftCell="B34" activePane="bottomRight" state="frozen"/>
      <selection pane="topRight" activeCell="B1" sqref="B1"/>
      <selection pane="bottomLeft" activeCell="A2" sqref="A2"/>
      <selection pane="bottomRight" activeCell="F62" sqref="F62"/>
    </sheetView>
  </sheetViews>
  <sheetFormatPr defaultRowHeight="12.75"/>
  <cols>
    <col min="1" max="1" width="10.5703125" customWidth="1"/>
    <col min="2" max="2" width="38.140625" bestFit="1" customWidth="1"/>
    <col min="3" max="3" width="14.7109375" customWidth="1"/>
    <col min="4" max="4" width="10.7109375" customWidth="1"/>
    <col min="5" max="5" width="12.7109375" customWidth="1"/>
    <col min="6" max="6" width="41.85546875" customWidth="1"/>
    <col min="8" max="8" width="12.7109375" customWidth="1"/>
    <col min="9" max="9" width="15.7109375" customWidth="1"/>
  </cols>
  <sheetData>
    <row r="1" spans="1:11">
      <c r="A1" s="3"/>
      <c r="B1" s="3" t="s">
        <v>126</v>
      </c>
      <c r="C1" s="3" t="s">
        <v>127</v>
      </c>
      <c r="D1" s="3" t="s">
        <v>128</v>
      </c>
      <c r="E1" s="3" t="s">
        <v>129</v>
      </c>
      <c r="F1" s="3" t="s">
        <v>171</v>
      </c>
    </row>
    <row r="2" spans="1:11">
      <c r="A2" s="6">
        <v>1</v>
      </c>
      <c r="B2" s="7" t="s">
        <v>62</v>
      </c>
      <c r="C2" s="8" t="s">
        <v>134</v>
      </c>
      <c r="D2" s="8" t="s">
        <v>140</v>
      </c>
      <c r="E2" s="8" t="s">
        <v>155</v>
      </c>
      <c r="F2" s="8">
        <v>192</v>
      </c>
    </row>
    <row r="3" spans="1:11">
      <c r="A3" s="3">
        <f t="shared" ref="A3:A34" si="0">A2+1</f>
        <v>2</v>
      </c>
      <c r="B3" s="4" t="s">
        <v>63</v>
      </c>
      <c r="C3" s="5" t="s">
        <v>130</v>
      </c>
      <c r="D3" s="5" t="s">
        <v>149</v>
      </c>
      <c r="E3" s="5" t="s">
        <v>169</v>
      </c>
      <c r="F3" s="5">
        <v>192</v>
      </c>
    </row>
    <row r="4" spans="1:11">
      <c r="A4" s="6">
        <f t="shared" si="0"/>
        <v>3</v>
      </c>
      <c r="B4" s="7" t="s">
        <v>64</v>
      </c>
      <c r="C4" s="8" t="s">
        <v>134</v>
      </c>
      <c r="D4" s="8" t="s">
        <v>141</v>
      </c>
      <c r="E4" s="8" t="s">
        <v>164</v>
      </c>
      <c r="F4" s="8">
        <v>192</v>
      </c>
    </row>
    <row r="5" spans="1:11">
      <c r="A5" s="3">
        <f t="shared" si="0"/>
        <v>4</v>
      </c>
      <c r="B5" s="4" t="s">
        <v>96</v>
      </c>
      <c r="C5" s="5" t="s">
        <v>131</v>
      </c>
      <c r="D5" s="5" t="s">
        <v>141</v>
      </c>
      <c r="E5" s="5" t="s">
        <v>163</v>
      </c>
      <c r="F5" s="5">
        <v>193</v>
      </c>
    </row>
    <row r="6" spans="1:11">
      <c r="A6" s="6">
        <f t="shared" si="0"/>
        <v>5</v>
      </c>
      <c r="B6" s="7" t="s">
        <v>97</v>
      </c>
      <c r="C6" s="8" t="s">
        <v>131</v>
      </c>
      <c r="D6" s="8" t="s">
        <v>142</v>
      </c>
      <c r="E6" s="8" t="s">
        <v>163</v>
      </c>
      <c r="F6" s="8">
        <v>193</v>
      </c>
    </row>
    <row r="7" spans="1:11">
      <c r="A7" s="3">
        <f t="shared" si="0"/>
        <v>6</v>
      </c>
      <c r="B7" s="4" t="s">
        <v>42</v>
      </c>
      <c r="C7" s="5" t="s">
        <v>131</v>
      </c>
      <c r="D7" s="5" t="s">
        <v>150</v>
      </c>
      <c r="E7" s="5" t="s">
        <v>151</v>
      </c>
      <c r="F7" s="5">
        <v>194</v>
      </c>
    </row>
    <row r="8" spans="1:11">
      <c r="A8" s="6">
        <f t="shared" si="0"/>
        <v>7</v>
      </c>
      <c r="B8" s="7" t="s">
        <v>39</v>
      </c>
      <c r="C8" s="8" t="s">
        <v>131</v>
      </c>
      <c r="D8" s="8" t="s">
        <v>147</v>
      </c>
      <c r="E8" s="8" t="s">
        <v>165</v>
      </c>
      <c r="F8" s="8">
        <v>194</v>
      </c>
      <c r="H8" s="23"/>
      <c r="I8" s="23"/>
    </row>
    <row r="9" spans="1:11">
      <c r="A9" s="3">
        <f t="shared" si="0"/>
        <v>8</v>
      </c>
      <c r="B9" s="4" t="s">
        <v>41</v>
      </c>
      <c r="C9" s="5" t="s">
        <v>131</v>
      </c>
      <c r="D9" s="5" t="s">
        <v>149</v>
      </c>
      <c r="E9" s="5" t="s">
        <v>151</v>
      </c>
      <c r="F9" s="5">
        <v>194</v>
      </c>
      <c r="H9" s="21"/>
      <c r="I9" s="21"/>
      <c r="J9" s="20"/>
      <c r="K9" s="20"/>
    </row>
    <row r="10" spans="1:11">
      <c r="A10" s="6">
        <f t="shared" si="0"/>
        <v>9</v>
      </c>
      <c r="B10" s="7" t="s">
        <v>40</v>
      </c>
      <c r="C10" s="8" t="s">
        <v>131</v>
      </c>
      <c r="D10" s="8" t="s">
        <v>148</v>
      </c>
      <c r="E10" s="8" t="s">
        <v>157</v>
      </c>
      <c r="F10" s="8">
        <v>194</v>
      </c>
      <c r="H10" s="21"/>
      <c r="I10" s="21"/>
      <c r="J10" s="20"/>
      <c r="K10" s="20"/>
    </row>
    <row r="11" spans="1:11">
      <c r="A11" s="3">
        <f t="shared" si="0"/>
        <v>10</v>
      </c>
      <c r="B11" s="4" t="s">
        <v>46</v>
      </c>
      <c r="C11" s="5" t="s">
        <v>131</v>
      </c>
      <c r="D11" s="5" t="s">
        <v>139</v>
      </c>
      <c r="E11" s="5" t="s">
        <v>167</v>
      </c>
      <c r="F11" s="5">
        <v>194</v>
      </c>
      <c r="H11" s="21"/>
      <c r="I11" s="21"/>
      <c r="J11" s="20"/>
      <c r="K11" s="20"/>
    </row>
    <row r="12" spans="1:11">
      <c r="A12" s="6">
        <f t="shared" si="0"/>
        <v>11</v>
      </c>
      <c r="B12" s="7" t="s">
        <v>43</v>
      </c>
      <c r="C12" s="8" t="s">
        <v>131</v>
      </c>
      <c r="D12" s="8" t="s">
        <v>136</v>
      </c>
      <c r="E12" s="8" t="s">
        <v>167</v>
      </c>
      <c r="F12" s="8">
        <v>194</v>
      </c>
      <c r="H12" s="21"/>
      <c r="I12" s="21"/>
      <c r="J12" s="20"/>
      <c r="K12" s="20"/>
    </row>
    <row r="13" spans="1:11">
      <c r="A13" s="3">
        <f t="shared" si="0"/>
        <v>12</v>
      </c>
      <c r="B13" s="4" t="s">
        <v>45</v>
      </c>
      <c r="C13" s="5" t="s">
        <v>131</v>
      </c>
      <c r="D13" s="5" t="s">
        <v>138</v>
      </c>
      <c r="E13" s="5" t="s">
        <v>154</v>
      </c>
      <c r="F13" s="5">
        <v>194</v>
      </c>
      <c r="H13" s="21"/>
      <c r="I13" s="21"/>
      <c r="J13" s="20"/>
      <c r="K13" s="20"/>
    </row>
    <row r="14" spans="1:11">
      <c r="A14" s="6">
        <f t="shared" si="0"/>
        <v>13</v>
      </c>
      <c r="B14" s="7" t="s">
        <v>44</v>
      </c>
      <c r="C14" s="8" t="s">
        <v>131</v>
      </c>
      <c r="D14" s="8" t="s">
        <v>137</v>
      </c>
      <c r="E14" s="8" t="s">
        <v>166</v>
      </c>
      <c r="F14" s="8">
        <v>194</v>
      </c>
      <c r="H14" s="21"/>
      <c r="I14" s="21"/>
      <c r="J14" s="20"/>
      <c r="K14" s="20"/>
    </row>
    <row r="15" spans="1:11">
      <c r="A15" s="3">
        <f t="shared" si="0"/>
        <v>14</v>
      </c>
      <c r="B15" s="4" t="s">
        <v>98</v>
      </c>
      <c r="C15" s="5" t="s">
        <v>131</v>
      </c>
      <c r="D15" s="5" t="s">
        <v>143</v>
      </c>
      <c r="E15" s="5" t="s">
        <v>155</v>
      </c>
      <c r="F15" s="5">
        <v>194</v>
      </c>
      <c r="H15" s="21"/>
      <c r="I15" s="21"/>
      <c r="J15" s="20"/>
      <c r="K15" s="20"/>
    </row>
    <row r="16" spans="1:11">
      <c r="A16" s="6">
        <f t="shared" si="0"/>
        <v>15</v>
      </c>
      <c r="B16" s="7" t="s">
        <v>99</v>
      </c>
      <c r="C16" s="8" t="s">
        <v>131</v>
      </c>
      <c r="D16" s="8" t="s">
        <v>144</v>
      </c>
      <c r="E16" s="8" t="s">
        <v>160</v>
      </c>
      <c r="F16" s="8">
        <v>194</v>
      </c>
      <c r="H16" s="21"/>
      <c r="I16" s="21"/>
      <c r="J16" s="20"/>
      <c r="K16" s="20"/>
    </row>
    <row r="17" spans="1:11">
      <c r="A17" s="3">
        <f t="shared" si="0"/>
        <v>16</v>
      </c>
      <c r="B17" s="4" t="s">
        <v>100</v>
      </c>
      <c r="C17" s="5" t="s">
        <v>131</v>
      </c>
      <c r="D17" s="5" t="s">
        <v>145</v>
      </c>
      <c r="E17" s="5" t="s">
        <v>160</v>
      </c>
      <c r="F17" s="5">
        <v>194</v>
      </c>
      <c r="H17" s="21"/>
      <c r="I17" s="21"/>
      <c r="J17" s="20"/>
      <c r="K17" s="20"/>
    </row>
    <row r="18" spans="1:11">
      <c r="A18" s="6">
        <f t="shared" si="0"/>
        <v>17</v>
      </c>
      <c r="B18" s="7" t="s">
        <v>101</v>
      </c>
      <c r="C18" s="8" t="s">
        <v>131</v>
      </c>
      <c r="D18" s="8" t="s">
        <v>146</v>
      </c>
      <c r="E18" s="8" t="s">
        <v>158</v>
      </c>
      <c r="F18" s="8">
        <v>194</v>
      </c>
      <c r="H18" s="19"/>
      <c r="I18" s="21"/>
    </row>
    <row r="19" spans="1:11">
      <c r="A19" s="3">
        <f t="shared" si="0"/>
        <v>18</v>
      </c>
      <c r="B19" s="4" t="s">
        <v>102</v>
      </c>
      <c r="C19" s="5" t="s">
        <v>131</v>
      </c>
      <c r="D19" s="5" t="s">
        <v>147</v>
      </c>
      <c r="E19" s="5" t="s">
        <v>166</v>
      </c>
      <c r="F19" s="5">
        <v>194</v>
      </c>
      <c r="H19" s="2"/>
    </row>
    <row r="20" spans="1:11">
      <c r="A20" s="6">
        <f t="shared" si="0"/>
        <v>19</v>
      </c>
      <c r="B20" s="7" t="s">
        <v>72</v>
      </c>
      <c r="C20" s="8" t="s">
        <v>131</v>
      </c>
      <c r="D20" s="8" t="s">
        <v>140</v>
      </c>
      <c r="E20" s="8" t="s">
        <v>154</v>
      </c>
      <c r="F20" s="8">
        <v>194</v>
      </c>
      <c r="H20" s="2"/>
    </row>
    <row r="21" spans="1:11">
      <c r="A21" s="3">
        <f t="shared" si="0"/>
        <v>20</v>
      </c>
      <c r="B21" s="4" t="s">
        <v>73</v>
      </c>
      <c r="C21" s="5" t="s">
        <v>134</v>
      </c>
      <c r="D21" s="5" t="s">
        <v>143</v>
      </c>
      <c r="E21" s="5" t="s">
        <v>156</v>
      </c>
      <c r="F21" s="5">
        <v>194</v>
      </c>
    </row>
    <row r="22" spans="1:11">
      <c r="A22" s="6">
        <f t="shared" si="0"/>
        <v>21</v>
      </c>
      <c r="B22" s="7" t="s">
        <v>74</v>
      </c>
      <c r="C22" s="8" t="s">
        <v>132</v>
      </c>
      <c r="D22" s="8" t="s">
        <v>138</v>
      </c>
      <c r="E22" s="8" t="s">
        <v>153</v>
      </c>
      <c r="F22" s="8">
        <v>194</v>
      </c>
    </row>
    <row r="23" spans="1:11">
      <c r="A23" s="3">
        <f t="shared" si="0"/>
        <v>22</v>
      </c>
      <c r="B23" s="4" t="s">
        <v>75</v>
      </c>
      <c r="C23" s="5" t="s">
        <v>133</v>
      </c>
      <c r="D23" s="5" t="s">
        <v>150</v>
      </c>
      <c r="E23" s="5" t="s">
        <v>154</v>
      </c>
      <c r="F23" s="5">
        <v>194</v>
      </c>
    </row>
    <row r="24" spans="1:11">
      <c r="A24" s="6">
        <f t="shared" si="0"/>
        <v>23</v>
      </c>
      <c r="B24" s="7" t="s">
        <v>76</v>
      </c>
      <c r="C24" s="8" t="s">
        <v>135</v>
      </c>
      <c r="D24" s="8" t="s">
        <v>141</v>
      </c>
      <c r="E24" s="8" t="s">
        <v>160</v>
      </c>
      <c r="F24" s="8">
        <v>194</v>
      </c>
    </row>
    <row r="25" spans="1:11">
      <c r="A25" s="3">
        <f t="shared" si="0"/>
        <v>24</v>
      </c>
      <c r="B25" s="4" t="s">
        <v>4</v>
      </c>
      <c r="C25" s="5" t="s">
        <v>130</v>
      </c>
      <c r="D25" s="5" t="s">
        <v>140</v>
      </c>
      <c r="E25" s="5" t="s">
        <v>167</v>
      </c>
      <c r="F25" s="5">
        <v>191</v>
      </c>
    </row>
    <row r="26" spans="1:11">
      <c r="A26" s="6">
        <f t="shared" si="0"/>
        <v>25</v>
      </c>
      <c r="B26" s="7" t="s">
        <v>0</v>
      </c>
      <c r="C26" s="8" t="s">
        <v>130</v>
      </c>
      <c r="D26" s="8" t="s">
        <v>136</v>
      </c>
      <c r="E26" s="8" t="s">
        <v>164</v>
      </c>
      <c r="F26" s="8">
        <v>191</v>
      </c>
    </row>
    <row r="27" spans="1:11">
      <c r="A27" s="3">
        <f t="shared" si="0"/>
        <v>26</v>
      </c>
      <c r="B27" s="4" t="s">
        <v>1</v>
      </c>
      <c r="C27" s="5" t="s">
        <v>130</v>
      </c>
      <c r="D27" s="5" t="s">
        <v>137</v>
      </c>
      <c r="E27" s="5" t="s">
        <v>161</v>
      </c>
      <c r="F27" s="5">
        <v>191</v>
      </c>
    </row>
    <row r="28" spans="1:11">
      <c r="A28" s="6">
        <f t="shared" si="0"/>
        <v>27</v>
      </c>
      <c r="B28" s="7" t="s">
        <v>5</v>
      </c>
      <c r="C28" s="8" t="s">
        <v>130</v>
      </c>
      <c r="D28" s="8" t="s">
        <v>141</v>
      </c>
      <c r="E28" s="8" t="s">
        <v>158</v>
      </c>
      <c r="F28" s="8">
        <v>191</v>
      </c>
    </row>
    <row r="29" spans="1:11">
      <c r="A29" s="3">
        <f t="shared" si="0"/>
        <v>28</v>
      </c>
      <c r="B29" s="4" t="s">
        <v>3</v>
      </c>
      <c r="C29" s="5" t="s">
        <v>130</v>
      </c>
      <c r="D29" s="5" t="s">
        <v>139</v>
      </c>
      <c r="E29" s="5" t="s">
        <v>164</v>
      </c>
      <c r="F29" s="5">
        <v>191</v>
      </c>
    </row>
    <row r="30" spans="1:11">
      <c r="A30" s="6">
        <f t="shared" si="0"/>
        <v>29</v>
      </c>
      <c r="B30" s="7" t="s">
        <v>6</v>
      </c>
      <c r="C30" s="8" t="s">
        <v>130</v>
      </c>
      <c r="D30" s="8" t="s">
        <v>142</v>
      </c>
      <c r="E30" s="8" t="s">
        <v>158</v>
      </c>
      <c r="F30" s="8">
        <v>191</v>
      </c>
    </row>
    <row r="31" spans="1:11">
      <c r="A31" s="3">
        <f t="shared" si="0"/>
        <v>30</v>
      </c>
      <c r="B31" s="4" t="s">
        <v>2</v>
      </c>
      <c r="C31" s="5" t="s">
        <v>130</v>
      </c>
      <c r="D31" s="5" t="s">
        <v>138</v>
      </c>
      <c r="E31" s="5" t="s">
        <v>167</v>
      </c>
      <c r="F31" s="5">
        <v>191</v>
      </c>
    </row>
    <row r="32" spans="1:11">
      <c r="A32" s="6">
        <f t="shared" si="0"/>
        <v>31</v>
      </c>
      <c r="B32" s="7" t="s">
        <v>124</v>
      </c>
      <c r="C32" s="8" t="s">
        <v>133</v>
      </c>
      <c r="D32" s="8" t="s">
        <v>145</v>
      </c>
      <c r="E32" s="8" t="s">
        <v>163</v>
      </c>
      <c r="F32" s="8" t="s">
        <v>194</v>
      </c>
    </row>
    <row r="33" spans="1:6">
      <c r="A33" s="3">
        <f t="shared" si="0"/>
        <v>32</v>
      </c>
      <c r="B33" s="4" t="s">
        <v>123</v>
      </c>
      <c r="C33" s="5" t="s">
        <v>135</v>
      </c>
      <c r="D33" s="5" t="s">
        <v>150</v>
      </c>
      <c r="E33" s="5" t="s">
        <v>167</v>
      </c>
      <c r="F33" s="11" t="s">
        <v>194</v>
      </c>
    </row>
    <row r="34" spans="1:6">
      <c r="A34" s="6">
        <f t="shared" si="0"/>
        <v>33</v>
      </c>
      <c r="B34" s="7" t="s">
        <v>125</v>
      </c>
      <c r="C34" s="8" t="s">
        <v>135</v>
      </c>
      <c r="D34" s="8" t="s">
        <v>139</v>
      </c>
      <c r="E34" s="8" t="s">
        <v>151</v>
      </c>
      <c r="F34" s="8" t="s">
        <v>194</v>
      </c>
    </row>
    <row r="35" spans="1:6">
      <c r="A35" s="3">
        <f t="shared" ref="A35:A66" si="1">A34+1</f>
        <v>34</v>
      </c>
      <c r="B35" s="4" t="s">
        <v>104</v>
      </c>
      <c r="C35" s="5" t="s">
        <v>135</v>
      </c>
      <c r="D35" s="5" t="s">
        <v>146</v>
      </c>
      <c r="E35" s="5" t="s">
        <v>155</v>
      </c>
      <c r="F35" s="5" t="s">
        <v>172</v>
      </c>
    </row>
    <row r="36" spans="1:6">
      <c r="A36" s="6">
        <f t="shared" si="1"/>
        <v>35</v>
      </c>
      <c r="B36" s="7" t="s">
        <v>118</v>
      </c>
      <c r="C36" s="8" t="s">
        <v>134</v>
      </c>
      <c r="D36" s="8" t="s">
        <v>137</v>
      </c>
      <c r="E36" s="8" t="s">
        <v>170</v>
      </c>
      <c r="F36" s="8" t="s">
        <v>173</v>
      </c>
    </row>
    <row r="37" spans="1:6">
      <c r="A37" s="3">
        <f t="shared" si="1"/>
        <v>36</v>
      </c>
      <c r="B37" s="4" t="s">
        <v>57</v>
      </c>
      <c r="C37" s="5" t="s">
        <v>130</v>
      </c>
      <c r="D37" s="5" t="s">
        <v>143</v>
      </c>
      <c r="E37" s="5" t="s">
        <v>168</v>
      </c>
      <c r="F37" s="5">
        <v>191</v>
      </c>
    </row>
    <row r="38" spans="1:6">
      <c r="A38" s="6">
        <f t="shared" si="1"/>
        <v>37</v>
      </c>
      <c r="B38" s="7" t="s">
        <v>58</v>
      </c>
      <c r="C38" s="8" t="s">
        <v>134</v>
      </c>
      <c r="D38" s="8" t="s">
        <v>139</v>
      </c>
      <c r="E38" s="8" t="s">
        <v>168</v>
      </c>
      <c r="F38" s="8">
        <v>191</v>
      </c>
    </row>
    <row r="39" spans="1:6">
      <c r="A39" s="3">
        <f t="shared" si="1"/>
        <v>38</v>
      </c>
      <c r="B39" s="4" t="s">
        <v>59</v>
      </c>
      <c r="C39" s="5" t="s">
        <v>130</v>
      </c>
      <c r="D39" s="5" t="s">
        <v>144</v>
      </c>
      <c r="E39" s="5" t="s">
        <v>155</v>
      </c>
      <c r="F39" s="5">
        <v>192</v>
      </c>
    </row>
    <row r="40" spans="1:6">
      <c r="A40" s="6">
        <f t="shared" si="1"/>
        <v>39</v>
      </c>
      <c r="B40" s="7" t="s">
        <v>192</v>
      </c>
      <c r="C40" s="8" t="s">
        <v>133</v>
      </c>
      <c r="D40" s="8" t="s">
        <v>143</v>
      </c>
      <c r="E40" s="8" t="s">
        <v>158</v>
      </c>
      <c r="F40" s="8" t="s">
        <v>193</v>
      </c>
    </row>
    <row r="41" spans="1:6">
      <c r="A41" s="3">
        <f t="shared" si="1"/>
        <v>40</v>
      </c>
      <c r="B41" s="4" t="s">
        <v>122</v>
      </c>
      <c r="C41" s="5" t="s">
        <v>134</v>
      </c>
      <c r="D41" s="5" t="s">
        <v>138</v>
      </c>
      <c r="E41" s="5" t="s">
        <v>156</v>
      </c>
      <c r="F41" s="5" t="s">
        <v>174</v>
      </c>
    </row>
    <row r="42" spans="1:6">
      <c r="A42" s="6">
        <f t="shared" si="1"/>
        <v>41</v>
      </c>
      <c r="B42" s="7" t="s">
        <v>60</v>
      </c>
      <c r="C42" s="8" t="s">
        <v>135</v>
      </c>
      <c r="D42" s="8" t="s">
        <v>138</v>
      </c>
      <c r="E42" s="8" t="s">
        <v>151</v>
      </c>
      <c r="F42" s="8">
        <v>192</v>
      </c>
    </row>
    <row r="43" spans="1:6">
      <c r="A43" s="3">
        <f t="shared" si="1"/>
        <v>42</v>
      </c>
      <c r="B43" s="4" t="s">
        <v>61</v>
      </c>
      <c r="C43" s="5" t="s">
        <v>132</v>
      </c>
      <c r="D43" s="5" t="s">
        <v>137</v>
      </c>
      <c r="E43" s="5" t="s">
        <v>165</v>
      </c>
      <c r="F43" s="5">
        <v>192</v>
      </c>
    </row>
    <row r="44" spans="1:6">
      <c r="A44" s="6">
        <f t="shared" si="1"/>
        <v>43</v>
      </c>
      <c r="B44" s="7" t="s">
        <v>8</v>
      </c>
      <c r="C44" s="8" t="s">
        <v>135</v>
      </c>
      <c r="D44" s="8" t="s">
        <v>142</v>
      </c>
      <c r="E44" s="8" t="s">
        <v>159</v>
      </c>
      <c r="F44" s="8">
        <v>192</v>
      </c>
    </row>
    <row r="45" spans="1:6">
      <c r="A45" s="3">
        <f t="shared" si="1"/>
        <v>44</v>
      </c>
      <c r="B45" s="4" t="s">
        <v>10</v>
      </c>
      <c r="C45" s="5" t="s">
        <v>135</v>
      </c>
      <c r="D45" s="5" t="s">
        <v>144</v>
      </c>
      <c r="E45" s="5" t="s">
        <v>156</v>
      </c>
      <c r="F45" s="5">
        <v>192</v>
      </c>
    </row>
    <row r="46" spans="1:6">
      <c r="A46" s="6">
        <f t="shared" si="1"/>
        <v>45</v>
      </c>
      <c r="B46" s="7" t="s">
        <v>12</v>
      </c>
      <c r="C46" s="8" t="s">
        <v>135</v>
      </c>
      <c r="D46" s="8" t="s">
        <v>146</v>
      </c>
      <c r="E46" s="8" t="s">
        <v>154</v>
      </c>
      <c r="F46" s="8">
        <v>192</v>
      </c>
    </row>
    <row r="47" spans="1:6">
      <c r="A47" s="3">
        <f t="shared" si="1"/>
        <v>46</v>
      </c>
      <c r="B47" s="4" t="s">
        <v>14</v>
      </c>
      <c r="C47" s="5" t="s">
        <v>135</v>
      </c>
      <c r="D47" s="5" t="s">
        <v>148</v>
      </c>
      <c r="E47" s="5" t="s">
        <v>154</v>
      </c>
      <c r="F47" s="5">
        <v>192</v>
      </c>
    </row>
    <row r="48" spans="1:6">
      <c r="A48" s="6">
        <f t="shared" si="1"/>
        <v>47</v>
      </c>
      <c r="B48" s="7" t="s">
        <v>13</v>
      </c>
      <c r="C48" s="8" t="s">
        <v>135</v>
      </c>
      <c r="D48" s="8" t="s">
        <v>147</v>
      </c>
      <c r="E48" s="8" t="s">
        <v>162</v>
      </c>
      <c r="F48" s="8">
        <v>192</v>
      </c>
    </row>
    <row r="49" spans="1:6">
      <c r="A49" s="3">
        <f t="shared" si="1"/>
        <v>48</v>
      </c>
      <c r="B49" s="4" t="s">
        <v>18</v>
      </c>
      <c r="C49" s="5" t="s">
        <v>135</v>
      </c>
      <c r="D49" s="5" t="s">
        <v>137</v>
      </c>
      <c r="E49" s="5" t="s">
        <v>163</v>
      </c>
      <c r="F49" s="5">
        <v>192</v>
      </c>
    </row>
    <row r="50" spans="1:6">
      <c r="A50" s="6">
        <f t="shared" si="1"/>
        <v>49</v>
      </c>
      <c r="B50" s="7" t="s">
        <v>16</v>
      </c>
      <c r="C50" s="8" t="s">
        <v>135</v>
      </c>
      <c r="D50" s="8" t="s">
        <v>150</v>
      </c>
      <c r="E50" s="8" t="s">
        <v>170</v>
      </c>
      <c r="F50" s="8">
        <v>192</v>
      </c>
    </row>
    <row r="51" spans="1:6">
      <c r="A51" s="3">
        <f t="shared" si="1"/>
        <v>50</v>
      </c>
      <c r="B51" s="4" t="s">
        <v>17</v>
      </c>
      <c r="C51" s="5" t="s">
        <v>135</v>
      </c>
      <c r="D51" s="5" t="s">
        <v>136</v>
      </c>
      <c r="E51" s="5" t="s">
        <v>166</v>
      </c>
      <c r="F51" s="5">
        <v>192</v>
      </c>
    </row>
    <row r="52" spans="1:6">
      <c r="A52" s="6">
        <f t="shared" si="1"/>
        <v>51</v>
      </c>
      <c r="B52" s="7" t="s">
        <v>9</v>
      </c>
      <c r="C52" s="8" t="s">
        <v>135</v>
      </c>
      <c r="D52" s="8" t="s">
        <v>143</v>
      </c>
      <c r="E52" s="8" t="s">
        <v>151</v>
      </c>
      <c r="F52" s="8">
        <v>192</v>
      </c>
    </row>
    <row r="53" spans="1:6">
      <c r="A53" s="3">
        <f t="shared" si="1"/>
        <v>52</v>
      </c>
      <c r="B53" s="4" t="s">
        <v>11</v>
      </c>
      <c r="C53" s="5" t="s">
        <v>135</v>
      </c>
      <c r="D53" s="5" t="s">
        <v>145</v>
      </c>
      <c r="E53" s="5" t="s">
        <v>156</v>
      </c>
      <c r="F53" s="5">
        <v>192</v>
      </c>
    </row>
    <row r="54" spans="1:6">
      <c r="A54" s="6">
        <f t="shared" si="1"/>
        <v>53</v>
      </c>
      <c r="B54" s="7" t="s">
        <v>15</v>
      </c>
      <c r="C54" s="8" t="s">
        <v>135</v>
      </c>
      <c r="D54" s="8" t="s">
        <v>149</v>
      </c>
      <c r="E54" s="8" t="s">
        <v>170</v>
      </c>
      <c r="F54" s="8">
        <v>192</v>
      </c>
    </row>
    <row r="55" spans="1:6">
      <c r="A55" s="3">
        <f t="shared" si="1"/>
        <v>54</v>
      </c>
      <c r="B55" s="4" t="s">
        <v>7</v>
      </c>
      <c r="C55" s="5" t="s">
        <v>135</v>
      </c>
      <c r="D55" s="5" t="s">
        <v>141</v>
      </c>
      <c r="E55" s="5" t="s">
        <v>159</v>
      </c>
      <c r="F55" s="5">
        <v>192</v>
      </c>
    </row>
    <row r="56" spans="1:6">
      <c r="A56" s="6">
        <f t="shared" si="1"/>
        <v>55</v>
      </c>
      <c r="B56" s="7" t="s">
        <v>65</v>
      </c>
      <c r="C56" s="8" t="s">
        <v>130</v>
      </c>
      <c r="D56" s="8" t="s">
        <v>138</v>
      </c>
      <c r="E56" s="8" t="s">
        <v>168</v>
      </c>
      <c r="F56" s="8">
        <v>192</v>
      </c>
    </row>
    <row r="57" spans="1:6">
      <c r="A57" s="3">
        <f t="shared" si="1"/>
        <v>56</v>
      </c>
      <c r="B57" s="4" t="s">
        <v>67</v>
      </c>
      <c r="C57" s="5" t="s">
        <v>130</v>
      </c>
      <c r="D57" s="5" t="s">
        <v>147</v>
      </c>
      <c r="E57" s="5" t="s">
        <v>161</v>
      </c>
      <c r="F57" s="5">
        <v>192</v>
      </c>
    </row>
    <row r="58" spans="1:6">
      <c r="A58" s="6">
        <f t="shared" si="1"/>
        <v>57</v>
      </c>
      <c r="B58" s="82" t="s">
        <v>214</v>
      </c>
      <c r="C58" s="8" t="s">
        <v>135</v>
      </c>
      <c r="D58" s="8" t="s">
        <v>148</v>
      </c>
      <c r="E58" s="8" t="s">
        <v>155</v>
      </c>
      <c r="F58" s="8" t="s">
        <v>175</v>
      </c>
    </row>
    <row r="59" spans="1:6">
      <c r="A59" s="3">
        <f t="shared" si="1"/>
        <v>58</v>
      </c>
      <c r="B59" s="4" t="s">
        <v>69</v>
      </c>
      <c r="C59" s="5" t="s">
        <v>135</v>
      </c>
      <c r="D59" s="5" t="s">
        <v>139</v>
      </c>
      <c r="E59" s="5" t="s">
        <v>166</v>
      </c>
      <c r="F59" s="5">
        <v>192</v>
      </c>
    </row>
    <row r="60" spans="1:6">
      <c r="A60" s="6">
        <f t="shared" si="1"/>
        <v>59</v>
      </c>
      <c r="B60" s="7" t="s">
        <v>68</v>
      </c>
      <c r="C60" s="8" t="s">
        <v>134</v>
      </c>
      <c r="D60" s="8" t="s">
        <v>142</v>
      </c>
      <c r="E60" s="8" t="s">
        <v>164</v>
      </c>
      <c r="F60" s="8">
        <v>192</v>
      </c>
    </row>
    <row r="61" spans="1:6">
      <c r="A61" s="3">
        <f t="shared" si="1"/>
        <v>60</v>
      </c>
      <c r="B61" s="4" t="s">
        <v>197</v>
      </c>
      <c r="C61" s="5" t="s">
        <v>134</v>
      </c>
      <c r="D61" s="5" t="s">
        <v>136</v>
      </c>
      <c r="E61" s="5" t="s">
        <v>151</v>
      </c>
      <c r="F61" s="18" t="s">
        <v>218</v>
      </c>
    </row>
    <row r="62" spans="1:6">
      <c r="A62" s="6">
        <f t="shared" si="1"/>
        <v>61</v>
      </c>
      <c r="B62" s="82" t="s">
        <v>215</v>
      </c>
      <c r="C62" s="8" t="s">
        <v>130</v>
      </c>
      <c r="D62" s="8" t="s">
        <v>136</v>
      </c>
      <c r="E62" s="8" t="s">
        <v>165</v>
      </c>
      <c r="F62" s="83" t="s">
        <v>216</v>
      </c>
    </row>
    <row r="63" spans="1:6">
      <c r="A63" s="3">
        <f t="shared" si="1"/>
        <v>62</v>
      </c>
      <c r="B63" s="4" t="s">
        <v>70</v>
      </c>
      <c r="C63" s="5" t="s">
        <v>134</v>
      </c>
      <c r="D63" s="5" t="s">
        <v>145</v>
      </c>
      <c r="E63" s="5" t="s">
        <v>151</v>
      </c>
      <c r="F63" s="5">
        <v>192</v>
      </c>
    </row>
    <row r="64" spans="1:6">
      <c r="A64" s="6">
        <f t="shared" si="1"/>
        <v>63</v>
      </c>
      <c r="B64" s="7" t="s">
        <v>71</v>
      </c>
      <c r="C64" s="8" t="s">
        <v>133</v>
      </c>
      <c r="D64" s="8" t="s">
        <v>149</v>
      </c>
      <c r="E64" s="8" t="s">
        <v>154</v>
      </c>
      <c r="F64" s="8">
        <v>192</v>
      </c>
    </row>
    <row r="65" spans="1:6">
      <c r="A65" s="3">
        <f t="shared" si="1"/>
        <v>64</v>
      </c>
      <c r="B65" s="4" t="s">
        <v>23</v>
      </c>
      <c r="C65" s="5" t="s">
        <v>134</v>
      </c>
      <c r="D65" s="5" t="s">
        <v>137</v>
      </c>
      <c r="E65" s="5" t="s">
        <v>169</v>
      </c>
      <c r="F65" s="5">
        <v>193</v>
      </c>
    </row>
    <row r="66" spans="1:6">
      <c r="A66" s="6">
        <f t="shared" si="1"/>
        <v>65</v>
      </c>
      <c r="B66" s="7" t="s">
        <v>22</v>
      </c>
      <c r="C66" s="8" t="s">
        <v>134</v>
      </c>
      <c r="D66" s="8" t="s">
        <v>136</v>
      </c>
      <c r="E66" s="8" t="s">
        <v>168</v>
      </c>
      <c r="F66" s="8">
        <v>193</v>
      </c>
    </row>
    <row r="67" spans="1:6">
      <c r="A67" s="3">
        <f t="shared" ref="A67:A98" si="2">A66+1</f>
        <v>66</v>
      </c>
      <c r="B67" s="4" t="s">
        <v>21</v>
      </c>
      <c r="C67" s="5" t="s">
        <v>134</v>
      </c>
      <c r="D67" s="5" t="s">
        <v>150</v>
      </c>
      <c r="E67" s="5" t="s">
        <v>152</v>
      </c>
      <c r="F67" s="5">
        <v>193</v>
      </c>
    </row>
    <row r="68" spans="1:6">
      <c r="A68" s="6">
        <f t="shared" si="2"/>
        <v>67</v>
      </c>
      <c r="B68" s="7" t="s">
        <v>19</v>
      </c>
      <c r="C68" s="8" t="s">
        <v>134</v>
      </c>
      <c r="D68" s="8" t="s">
        <v>148</v>
      </c>
      <c r="E68" s="8" t="s">
        <v>158</v>
      </c>
      <c r="F68" s="8">
        <v>193</v>
      </c>
    </row>
    <row r="69" spans="1:6">
      <c r="A69" s="3">
        <f t="shared" si="2"/>
        <v>68</v>
      </c>
      <c r="B69" s="4" t="s">
        <v>20</v>
      </c>
      <c r="C69" s="5" t="s">
        <v>134</v>
      </c>
      <c r="D69" s="5" t="s">
        <v>149</v>
      </c>
      <c r="E69" s="5" t="s">
        <v>152</v>
      </c>
      <c r="F69" s="5">
        <v>193</v>
      </c>
    </row>
    <row r="70" spans="1:6">
      <c r="A70" s="6">
        <f t="shared" si="2"/>
        <v>69</v>
      </c>
      <c r="B70" s="7" t="s">
        <v>24</v>
      </c>
      <c r="C70" s="8" t="s">
        <v>134</v>
      </c>
      <c r="D70" s="8" t="s">
        <v>138</v>
      </c>
      <c r="E70" s="8" t="s">
        <v>155</v>
      </c>
      <c r="F70" s="8">
        <v>193</v>
      </c>
    </row>
    <row r="71" spans="1:6">
      <c r="A71" s="3">
        <f t="shared" si="2"/>
        <v>70</v>
      </c>
      <c r="B71" s="4" t="s">
        <v>29</v>
      </c>
      <c r="C71" s="5" t="s">
        <v>132</v>
      </c>
      <c r="D71" s="5" t="s">
        <v>140</v>
      </c>
      <c r="E71" s="5" t="s">
        <v>152</v>
      </c>
      <c r="F71" s="5">
        <v>193</v>
      </c>
    </row>
    <row r="72" spans="1:6">
      <c r="A72" s="6">
        <f t="shared" si="2"/>
        <v>71</v>
      </c>
      <c r="B72" s="7" t="s">
        <v>28</v>
      </c>
      <c r="C72" s="8" t="s">
        <v>132</v>
      </c>
      <c r="D72" s="8" t="s">
        <v>139</v>
      </c>
      <c r="E72" s="8" t="s">
        <v>169</v>
      </c>
      <c r="F72" s="8">
        <v>193</v>
      </c>
    </row>
    <row r="73" spans="1:6">
      <c r="A73" s="3">
        <f t="shared" si="2"/>
        <v>72</v>
      </c>
      <c r="B73" s="4" t="s">
        <v>27</v>
      </c>
      <c r="C73" s="5" t="s">
        <v>132</v>
      </c>
      <c r="D73" s="5" t="s">
        <v>138</v>
      </c>
      <c r="E73" s="5" t="s">
        <v>152</v>
      </c>
      <c r="F73" s="5">
        <v>193</v>
      </c>
    </row>
    <row r="74" spans="1:6">
      <c r="A74" s="6">
        <f t="shared" si="2"/>
        <v>73</v>
      </c>
      <c r="B74" s="7" t="s">
        <v>25</v>
      </c>
      <c r="C74" s="8" t="s">
        <v>132</v>
      </c>
      <c r="D74" s="8" t="s">
        <v>136</v>
      </c>
      <c r="E74" s="8" t="s">
        <v>169</v>
      </c>
      <c r="F74" s="8">
        <v>193</v>
      </c>
    </row>
    <row r="75" spans="1:6">
      <c r="A75" s="3">
        <f t="shared" si="2"/>
        <v>74</v>
      </c>
      <c r="B75" s="4" t="s">
        <v>26</v>
      </c>
      <c r="C75" s="5" t="s">
        <v>132</v>
      </c>
      <c r="D75" s="5" t="s">
        <v>137</v>
      </c>
      <c r="E75" s="5" t="s">
        <v>164</v>
      </c>
      <c r="F75" s="5">
        <v>193</v>
      </c>
    </row>
    <row r="76" spans="1:6">
      <c r="A76" s="6">
        <f t="shared" si="2"/>
        <v>75</v>
      </c>
      <c r="B76" s="7" t="s">
        <v>30</v>
      </c>
      <c r="C76" s="8" t="s">
        <v>132</v>
      </c>
      <c r="D76" s="8" t="s">
        <v>141</v>
      </c>
      <c r="E76" s="8" t="s">
        <v>161</v>
      </c>
      <c r="F76" s="8">
        <v>193</v>
      </c>
    </row>
    <row r="77" spans="1:6">
      <c r="A77" s="3">
        <f t="shared" si="2"/>
        <v>76</v>
      </c>
      <c r="B77" s="4" t="s">
        <v>107</v>
      </c>
      <c r="C77" s="5" t="s">
        <v>134</v>
      </c>
      <c r="D77" s="5" t="s">
        <v>149</v>
      </c>
      <c r="E77" s="5" t="s">
        <v>153</v>
      </c>
      <c r="F77" s="5" t="s">
        <v>176</v>
      </c>
    </row>
    <row r="78" spans="1:6">
      <c r="A78" s="6">
        <f t="shared" si="2"/>
        <v>77</v>
      </c>
      <c r="B78" s="7" t="s">
        <v>114</v>
      </c>
      <c r="C78" s="8" t="s">
        <v>130</v>
      </c>
      <c r="D78" s="8" t="s">
        <v>137</v>
      </c>
      <c r="E78" s="8" t="s">
        <v>162</v>
      </c>
      <c r="F78" s="8" t="s">
        <v>177</v>
      </c>
    </row>
    <row r="79" spans="1:6">
      <c r="A79" s="3">
        <f t="shared" si="2"/>
        <v>78</v>
      </c>
      <c r="B79" s="4" t="s">
        <v>90</v>
      </c>
      <c r="C79" s="5" t="s">
        <v>134</v>
      </c>
      <c r="D79" s="5" t="s">
        <v>146</v>
      </c>
      <c r="E79" s="5" t="s">
        <v>159</v>
      </c>
      <c r="F79" s="5">
        <v>193</v>
      </c>
    </row>
    <row r="80" spans="1:6">
      <c r="A80" s="6">
        <f t="shared" si="2"/>
        <v>79</v>
      </c>
      <c r="B80" s="7" t="s">
        <v>66</v>
      </c>
      <c r="C80" s="8" t="s">
        <v>133</v>
      </c>
      <c r="D80" s="8" t="s">
        <v>148</v>
      </c>
      <c r="E80" s="8" t="s">
        <v>160</v>
      </c>
      <c r="F80" s="8">
        <v>193</v>
      </c>
    </row>
    <row r="81" spans="1:6">
      <c r="A81" s="3">
        <f t="shared" si="2"/>
        <v>80</v>
      </c>
      <c r="B81" s="4" t="s">
        <v>83</v>
      </c>
      <c r="C81" s="5" t="s">
        <v>133</v>
      </c>
      <c r="D81" s="5" t="s">
        <v>137</v>
      </c>
      <c r="E81" s="5" t="s">
        <v>167</v>
      </c>
      <c r="F81" s="5">
        <v>193</v>
      </c>
    </row>
    <row r="82" spans="1:6">
      <c r="A82" s="6">
        <f t="shared" si="2"/>
        <v>81</v>
      </c>
      <c r="B82" s="7" t="s">
        <v>35</v>
      </c>
      <c r="C82" s="8" t="s">
        <v>133</v>
      </c>
      <c r="D82" s="8" t="s">
        <v>144</v>
      </c>
      <c r="E82" s="8" t="s">
        <v>162</v>
      </c>
      <c r="F82" s="8">
        <v>193</v>
      </c>
    </row>
    <row r="83" spans="1:6">
      <c r="A83" s="3">
        <f t="shared" si="2"/>
        <v>82</v>
      </c>
      <c r="B83" s="4" t="s">
        <v>32</v>
      </c>
      <c r="C83" s="5" t="s">
        <v>133</v>
      </c>
      <c r="D83" s="5" t="s">
        <v>141</v>
      </c>
      <c r="E83" s="5" t="s">
        <v>165</v>
      </c>
      <c r="F83" s="5">
        <v>193</v>
      </c>
    </row>
    <row r="84" spans="1:6">
      <c r="A84" s="6">
        <f t="shared" si="2"/>
        <v>83</v>
      </c>
      <c r="B84" s="7" t="s">
        <v>34</v>
      </c>
      <c r="C84" s="8" t="s">
        <v>133</v>
      </c>
      <c r="D84" s="8" t="s">
        <v>143</v>
      </c>
      <c r="E84" s="8" t="s">
        <v>157</v>
      </c>
      <c r="F84" s="8">
        <v>193</v>
      </c>
    </row>
    <row r="85" spans="1:6">
      <c r="A85" s="3">
        <f t="shared" si="2"/>
        <v>84</v>
      </c>
      <c r="B85" s="4" t="s">
        <v>33</v>
      </c>
      <c r="C85" s="5" t="s">
        <v>133</v>
      </c>
      <c r="D85" s="5" t="s">
        <v>142</v>
      </c>
      <c r="E85" s="5" t="s">
        <v>165</v>
      </c>
      <c r="F85" s="5">
        <v>193</v>
      </c>
    </row>
    <row r="86" spans="1:6">
      <c r="A86" s="6">
        <f t="shared" si="2"/>
        <v>85</v>
      </c>
      <c r="B86" s="7" t="s">
        <v>37</v>
      </c>
      <c r="C86" s="8" t="s">
        <v>133</v>
      </c>
      <c r="D86" s="8" t="s">
        <v>146</v>
      </c>
      <c r="E86" s="8" t="s">
        <v>160</v>
      </c>
      <c r="F86" s="8">
        <v>193</v>
      </c>
    </row>
    <row r="87" spans="1:6">
      <c r="A87" s="3">
        <f t="shared" si="2"/>
        <v>86</v>
      </c>
      <c r="B87" s="4" t="s">
        <v>36</v>
      </c>
      <c r="C87" s="5" t="s">
        <v>133</v>
      </c>
      <c r="D87" s="5" t="s">
        <v>145</v>
      </c>
      <c r="E87" s="5" t="s">
        <v>162</v>
      </c>
      <c r="F87" s="5">
        <v>193</v>
      </c>
    </row>
    <row r="88" spans="1:6">
      <c r="A88" s="6">
        <f t="shared" si="2"/>
        <v>87</v>
      </c>
      <c r="B88" s="7" t="s">
        <v>38</v>
      </c>
      <c r="C88" s="8" t="s">
        <v>133</v>
      </c>
      <c r="D88" s="8" t="s">
        <v>147</v>
      </c>
      <c r="E88" s="8" t="s">
        <v>170</v>
      </c>
      <c r="F88" s="8">
        <v>193</v>
      </c>
    </row>
    <row r="89" spans="1:6">
      <c r="A89" s="3">
        <f t="shared" si="2"/>
        <v>88</v>
      </c>
      <c r="B89" s="4" t="s">
        <v>31</v>
      </c>
      <c r="C89" s="5" t="s">
        <v>133</v>
      </c>
      <c r="D89" s="5" t="s">
        <v>140</v>
      </c>
      <c r="E89" s="5" t="s">
        <v>156</v>
      </c>
      <c r="F89" s="5">
        <v>193</v>
      </c>
    </row>
    <row r="90" spans="1:6">
      <c r="A90" s="6">
        <f t="shared" si="2"/>
        <v>89</v>
      </c>
      <c r="B90" s="7" t="s">
        <v>121</v>
      </c>
      <c r="C90" s="8" t="s">
        <v>132</v>
      </c>
      <c r="D90" s="8" t="s">
        <v>146</v>
      </c>
      <c r="E90" s="8" t="s">
        <v>157</v>
      </c>
      <c r="F90" s="8" t="s">
        <v>178</v>
      </c>
    </row>
    <row r="91" spans="1:6">
      <c r="A91" s="3">
        <f t="shared" si="2"/>
        <v>90</v>
      </c>
      <c r="B91" s="4" t="s">
        <v>92</v>
      </c>
      <c r="C91" s="5" t="s">
        <v>134</v>
      </c>
      <c r="D91" s="5" t="s">
        <v>147</v>
      </c>
      <c r="E91" s="5" t="s">
        <v>169</v>
      </c>
      <c r="F91" s="5" t="s">
        <v>182</v>
      </c>
    </row>
    <row r="92" spans="1:6">
      <c r="A92" s="6">
        <f t="shared" si="2"/>
        <v>91</v>
      </c>
      <c r="B92" s="7" t="s">
        <v>91</v>
      </c>
      <c r="C92" s="8" t="s">
        <v>130</v>
      </c>
      <c r="D92" s="8" t="s">
        <v>139</v>
      </c>
      <c r="E92" s="8" t="s">
        <v>165</v>
      </c>
      <c r="F92" s="8">
        <v>193</v>
      </c>
    </row>
    <row r="93" spans="1:6">
      <c r="A93" s="3">
        <f t="shared" si="2"/>
        <v>92</v>
      </c>
      <c r="B93" s="4" t="s">
        <v>93</v>
      </c>
      <c r="C93" s="5" t="s">
        <v>135</v>
      </c>
      <c r="D93" s="5" t="s">
        <v>145</v>
      </c>
      <c r="E93" s="5" t="s">
        <v>151</v>
      </c>
      <c r="F93" s="5">
        <v>193</v>
      </c>
    </row>
    <row r="94" spans="1:6">
      <c r="A94" s="6">
        <f t="shared" si="2"/>
        <v>93</v>
      </c>
      <c r="B94" s="7" t="s">
        <v>103</v>
      </c>
      <c r="C94" s="8" t="s">
        <v>132</v>
      </c>
      <c r="D94" s="8" t="s">
        <v>142</v>
      </c>
      <c r="E94" s="8" t="s">
        <v>162</v>
      </c>
      <c r="F94" s="83" t="s">
        <v>217</v>
      </c>
    </row>
    <row r="95" spans="1:6">
      <c r="A95" s="3">
        <f t="shared" si="2"/>
        <v>94</v>
      </c>
      <c r="B95" s="4" t="s">
        <v>94</v>
      </c>
      <c r="C95" s="5" t="s">
        <v>133</v>
      </c>
      <c r="D95" s="5" t="s">
        <v>139</v>
      </c>
      <c r="E95" s="5" t="s">
        <v>152</v>
      </c>
      <c r="F95" s="5">
        <v>193</v>
      </c>
    </row>
    <row r="96" spans="1:6">
      <c r="A96" s="6">
        <f t="shared" si="2"/>
        <v>95</v>
      </c>
      <c r="B96" s="7" t="s">
        <v>95</v>
      </c>
      <c r="C96" s="8" t="s">
        <v>134</v>
      </c>
      <c r="D96" s="8" t="s">
        <v>148</v>
      </c>
      <c r="E96" s="8" t="s">
        <v>159</v>
      </c>
      <c r="F96" s="8">
        <v>193</v>
      </c>
    </row>
    <row r="97" spans="1:6">
      <c r="A97" s="3">
        <f t="shared" si="2"/>
        <v>96</v>
      </c>
      <c r="B97" s="4" t="s">
        <v>110</v>
      </c>
      <c r="C97" s="5" t="s">
        <v>130</v>
      </c>
      <c r="D97" s="5" t="s">
        <v>148</v>
      </c>
      <c r="E97" s="5" t="s">
        <v>153</v>
      </c>
      <c r="F97" s="5" t="s">
        <v>179</v>
      </c>
    </row>
    <row r="98" spans="1:6">
      <c r="A98" s="6">
        <f t="shared" si="2"/>
        <v>97</v>
      </c>
      <c r="B98" s="7" t="s">
        <v>105</v>
      </c>
      <c r="C98" s="8" t="s">
        <v>133</v>
      </c>
      <c r="D98" s="8" t="s">
        <v>140</v>
      </c>
      <c r="E98" s="8" t="s">
        <v>157</v>
      </c>
      <c r="F98" s="8" t="s">
        <v>180</v>
      </c>
    </row>
    <row r="99" spans="1:6">
      <c r="A99" s="3">
        <f t="shared" ref="A99:A131" si="3">A98+1</f>
        <v>98</v>
      </c>
      <c r="B99" s="4" t="s">
        <v>112</v>
      </c>
      <c r="C99" s="5" t="s">
        <v>133</v>
      </c>
      <c r="D99" s="5" t="s">
        <v>142</v>
      </c>
      <c r="E99" s="5" t="s">
        <v>166</v>
      </c>
      <c r="F99" s="5" t="s">
        <v>196</v>
      </c>
    </row>
    <row r="100" spans="1:6">
      <c r="A100" s="6">
        <f t="shared" si="3"/>
        <v>99</v>
      </c>
      <c r="B100" s="7" t="s">
        <v>109</v>
      </c>
      <c r="C100" s="8" t="s">
        <v>135</v>
      </c>
      <c r="D100" s="8" t="s">
        <v>147</v>
      </c>
      <c r="E100" s="8" t="s">
        <v>163</v>
      </c>
      <c r="F100" s="8" t="s">
        <v>181</v>
      </c>
    </row>
    <row r="101" spans="1:6">
      <c r="A101" s="3">
        <f t="shared" si="3"/>
        <v>100</v>
      </c>
      <c r="B101" s="4" t="s">
        <v>79</v>
      </c>
      <c r="C101" s="5" t="s">
        <v>132</v>
      </c>
      <c r="D101" s="5" t="s">
        <v>140</v>
      </c>
      <c r="E101" s="5" t="s">
        <v>153</v>
      </c>
      <c r="F101" s="5">
        <v>194</v>
      </c>
    </row>
    <row r="102" spans="1:6">
      <c r="A102" s="6">
        <f t="shared" si="3"/>
        <v>101</v>
      </c>
      <c r="B102" s="7" t="s">
        <v>78</v>
      </c>
      <c r="C102" s="8" t="s">
        <v>132</v>
      </c>
      <c r="D102" s="8" t="s">
        <v>139</v>
      </c>
      <c r="E102" s="8" t="s">
        <v>170</v>
      </c>
      <c r="F102" s="8">
        <v>194</v>
      </c>
    </row>
    <row r="103" spans="1:6">
      <c r="A103" s="3">
        <f t="shared" si="3"/>
        <v>102</v>
      </c>
      <c r="B103" s="4" t="s">
        <v>77</v>
      </c>
      <c r="C103" s="5" t="s">
        <v>134</v>
      </c>
      <c r="D103" s="5" t="s">
        <v>144</v>
      </c>
      <c r="E103" s="5" t="s">
        <v>161</v>
      </c>
      <c r="F103" s="5">
        <v>194</v>
      </c>
    </row>
    <row r="104" spans="1:6">
      <c r="A104" s="6">
        <f t="shared" si="3"/>
        <v>103</v>
      </c>
      <c r="B104" s="7" t="s">
        <v>81</v>
      </c>
      <c r="C104" s="8" t="s">
        <v>134</v>
      </c>
      <c r="D104" s="8" t="s">
        <v>145</v>
      </c>
      <c r="E104" s="8" t="s">
        <v>161</v>
      </c>
      <c r="F104" s="8" t="s">
        <v>182</v>
      </c>
    </row>
    <row r="105" spans="1:6">
      <c r="A105" s="3">
        <f t="shared" si="3"/>
        <v>104</v>
      </c>
      <c r="B105" s="4" t="s">
        <v>80</v>
      </c>
      <c r="C105" s="5" t="s">
        <v>130</v>
      </c>
      <c r="D105" s="5" t="s">
        <v>150</v>
      </c>
      <c r="E105" s="5" t="s">
        <v>169</v>
      </c>
      <c r="F105" s="5">
        <v>195</v>
      </c>
    </row>
    <row r="106" spans="1:6">
      <c r="A106" s="6">
        <f t="shared" si="3"/>
        <v>105</v>
      </c>
      <c r="B106" s="7" t="s">
        <v>108</v>
      </c>
      <c r="C106" s="8" t="s">
        <v>132</v>
      </c>
      <c r="D106" s="8" t="s">
        <v>143</v>
      </c>
      <c r="E106" s="8" t="s">
        <v>154</v>
      </c>
      <c r="F106" s="8" t="s">
        <v>183</v>
      </c>
    </row>
    <row r="107" spans="1:6">
      <c r="A107" s="3">
        <f t="shared" si="3"/>
        <v>106</v>
      </c>
      <c r="B107" s="4" t="s">
        <v>116</v>
      </c>
      <c r="C107" s="5" t="s">
        <v>132</v>
      </c>
      <c r="D107" s="5" t="s">
        <v>144</v>
      </c>
      <c r="E107" s="5" t="s">
        <v>159</v>
      </c>
      <c r="F107" s="5" t="s">
        <v>184</v>
      </c>
    </row>
    <row r="108" spans="1:6">
      <c r="A108" s="6">
        <f t="shared" si="3"/>
        <v>107</v>
      </c>
      <c r="B108" s="7" t="s">
        <v>117</v>
      </c>
      <c r="C108" s="8" t="s">
        <v>132</v>
      </c>
      <c r="D108" s="8" t="s">
        <v>145</v>
      </c>
      <c r="E108" s="8" t="s">
        <v>159</v>
      </c>
      <c r="F108" s="8" t="s">
        <v>185</v>
      </c>
    </row>
    <row r="109" spans="1:6">
      <c r="A109" s="3">
        <f t="shared" si="3"/>
        <v>108</v>
      </c>
      <c r="B109" s="4" t="s">
        <v>106</v>
      </c>
      <c r="C109" s="5" t="s">
        <v>133</v>
      </c>
      <c r="D109" s="5" t="s">
        <v>141</v>
      </c>
      <c r="E109" s="5" t="s">
        <v>166</v>
      </c>
      <c r="F109" s="5" t="s">
        <v>186</v>
      </c>
    </row>
    <row r="110" spans="1:6">
      <c r="A110" s="6">
        <f t="shared" si="3"/>
        <v>109</v>
      </c>
      <c r="B110" s="7" t="s">
        <v>115</v>
      </c>
      <c r="C110" s="8" t="s">
        <v>130</v>
      </c>
      <c r="D110" s="8" t="s">
        <v>140</v>
      </c>
      <c r="E110" s="8" t="s">
        <v>168</v>
      </c>
      <c r="F110" s="8" t="s">
        <v>187</v>
      </c>
    </row>
    <row r="111" spans="1:6">
      <c r="A111" s="3">
        <f t="shared" si="3"/>
        <v>110</v>
      </c>
      <c r="B111" s="4" t="s">
        <v>82</v>
      </c>
      <c r="C111" s="5" t="s">
        <v>133</v>
      </c>
      <c r="D111" s="5" t="s">
        <v>136</v>
      </c>
      <c r="E111" s="5" t="s">
        <v>152</v>
      </c>
      <c r="F111" s="5">
        <v>195</v>
      </c>
    </row>
    <row r="112" spans="1:6">
      <c r="A112" s="6">
        <f t="shared" si="3"/>
        <v>111</v>
      </c>
      <c r="B112" s="7" t="s">
        <v>111</v>
      </c>
      <c r="C112" s="8" t="s">
        <v>134</v>
      </c>
      <c r="D112" s="8" t="s">
        <v>150</v>
      </c>
      <c r="E112" s="8" t="s">
        <v>153</v>
      </c>
      <c r="F112" s="8" t="s">
        <v>191</v>
      </c>
    </row>
    <row r="113" spans="1:6">
      <c r="A113" s="9">
        <f t="shared" si="3"/>
        <v>112</v>
      </c>
      <c r="B113" s="10" t="s">
        <v>84</v>
      </c>
      <c r="C113" s="11" t="s">
        <v>135</v>
      </c>
      <c r="D113" s="11" t="s">
        <v>142</v>
      </c>
      <c r="E113" s="11" t="s">
        <v>160</v>
      </c>
      <c r="F113" s="11">
        <v>195</v>
      </c>
    </row>
    <row r="114" spans="1:6">
      <c r="A114" s="6">
        <f t="shared" si="3"/>
        <v>113</v>
      </c>
      <c r="B114" s="7" t="s">
        <v>85</v>
      </c>
      <c r="C114" s="8" t="s">
        <v>135</v>
      </c>
      <c r="D114" s="8" t="s">
        <v>143</v>
      </c>
      <c r="E114" s="8" t="s">
        <v>152</v>
      </c>
      <c r="F114" s="8">
        <v>195</v>
      </c>
    </row>
    <row r="115" spans="1:6">
      <c r="A115" s="3">
        <f t="shared" si="3"/>
        <v>114</v>
      </c>
      <c r="B115" s="4" t="s">
        <v>120</v>
      </c>
      <c r="C115" s="5" t="s">
        <v>133</v>
      </c>
      <c r="D115" s="5" t="s">
        <v>144</v>
      </c>
      <c r="E115" s="5" t="s">
        <v>163</v>
      </c>
      <c r="F115" s="5" t="s">
        <v>188</v>
      </c>
    </row>
    <row r="116" spans="1:6">
      <c r="A116" s="6">
        <f t="shared" si="3"/>
        <v>115</v>
      </c>
      <c r="B116" s="7" t="s">
        <v>113</v>
      </c>
      <c r="C116" s="8" t="s">
        <v>135</v>
      </c>
      <c r="D116" s="8" t="s">
        <v>149</v>
      </c>
      <c r="E116" s="8" t="s">
        <v>167</v>
      </c>
      <c r="F116" s="8" t="s">
        <v>189</v>
      </c>
    </row>
    <row r="117" spans="1:6">
      <c r="A117" s="3">
        <f t="shared" si="3"/>
        <v>116</v>
      </c>
      <c r="B117" s="4" t="s">
        <v>86</v>
      </c>
      <c r="C117" s="5" t="s">
        <v>135</v>
      </c>
      <c r="D117" s="5" t="s">
        <v>144</v>
      </c>
      <c r="E117" s="5" t="s">
        <v>157</v>
      </c>
      <c r="F117" s="5">
        <v>195</v>
      </c>
    </row>
    <row r="118" spans="1:6">
      <c r="A118" s="6">
        <f t="shared" si="3"/>
        <v>117</v>
      </c>
      <c r="B118" s="7" t="s">
        <v>47</v>
      </c>
      <c r="C118" s="8" t="s">
        <v>132</v>
      </c>
      <c r="D118" s="8" t="s">
        <v>142</v>
      </c>
      <c r="E118" s="8" t="s">
        <v>161</v>
      </c>
      <c r="F118" s="8">
        <v>195</v>
      </c>
    </row>
    <row r="119" spans="1:6">
      <c r="A119" s="3">
        <f t="shared" si="3"/>
        <v>118</v>
      </c>
      <c r="B119" s="4" t="s">
        <v>48</v>
      </c>
      <c r="C119" s="5" t="s">
        <v>132</v>
      </c>
      <c r="D119" s="5" t="s">
        <v>143</v>
      </c>
      <c r="E119" s="5" t="s">
        <v>153</v>
      </c>
      <c r="F119" s="5">
        <v>195</v>
      </c>
    </row>
    <row r="120" spans="1:6">
      <c r="A120" s="6">
        <f t="shared" si="3"/>
        <v>119</v>
      </c>
      <c r="B120" s="7" t="s">
        <v>49</v>
      </c>
      <c r="C120" s="8" t="s">
        <v>132</v>
      </c>
      <c r="D120" s="8" t="s">
        <v>144</v>
      </c>
      <c r="E120" s="8" t="s">
        <v>158</v>
      </c>
      <c r="F120" s="8">
        <v>195</v>
      </c>
    </row>
    <row r="121" spans="1:6">
      <c r="A121" s="3">
        <f t="shared" si="3"/>
        <v>120</v>
      </c>
      <c r="B121" s="4" t="s">
        <v>50</v>
      </c>
      <c r="C121" s="5" t="s">
        <v>132</v>
      </c>
      <c r="D121" s="5" t="s">
        <v>145</v>
      </c>
      <c r="E121" s="5" t="s">
        <v>158</v>
      </c>
      <c r="F121" s="5">
        <v>195</v>
      </c>
    </row>
    <row r="122" spans="1:6">
      <c r="A122" s="6">
        <f t="shared" si="3"/>
        <v>121</v>
      </c>
      <c r="B122" s="7" t="s">
        <v>51</v>
      </c>
      <c r="C122" s="8" t="s">
        <v>132</v>
      </c>
      <c r="D122" s="8" t="s">
        <v>146</v>
      </c>
      <c r="E122" s="8" t="s">
        <v>156</v>
      </c>
      <c r="F122" s="8">
        <v>195</v>
      </c>
    </row>
    <row r="123" spans="1:6">
      <c r="A123" s="3">
        <f t="shared" si="3"/>
        <v>122</v>
      </c>
      <c r="B123" s="4" t="s">
        <v>52</v>
      </c>
      <c r="C123" s="5" t="s">
        <v>132</v>
      </c>
      <c r="D123" s="5" t="s">
        <v>147</v>
      </c>
      <c r="E123" s="5" t="s">
        <v>164</v>
      </c>
      <c r="F123" s="5">
        <v>195</v>
      </c>
    </row>
    <row r="124" spans="1:6">
      <c r="A124" s="6">
        <f t="shared" si="3"/>
        <v>123</v>
      </c>
      <c r="B124" s="7" t="s">
        <v>55</v>
      </c>
      <c r="C124" s="8" t="s">
        <v>132</v>
      </c>
      <c r="D124" s="8" t="s">
        <v>150</v>
      </c>
      <c r="E124" s="8" t="s">
        <v>168</v>
      </c>
      <c r="F124" s="8">
        <v>195</v>
      </c>
    </row>
    <row r="125" spans="1:6">
      <c r="A125" s="3">
        <f t="shared" si="3"/>
        <v>124</v>
      </c>
      <c r="B125" s="4" t="s">
        <v>53</v>
      </c>
      <c r="C125" s="5" t="s">
        <v>132</v>
      </c>
      <c r="D125" s="5" t="s">
        <v>148</v>
      </c>
      <c r="E125" s="5" t="s">
        <v>156</v>
      </c>
      <c r="F125" s="5">
        <v>195</v>
      </c>
    </row>
    <row r="126" spans="1:6">
      <c r="A126" s="6">
        <f t="shared" si="3"/>
        <v>125</v>
      </c>
      <c r="B126" s="7" t="s">
        <v>54</v>
      </c>
      <c r="C126" s="8" t="s">
        <v>132</v>
      </c>
      <c r="D126" s="8" t="s">
        <v>149</v>
      </c>
      <c r="E126" s="8" t="s">
        <v>168</v>
      </c>
      <c r="F126" s="8">
        <v>195</v>
      </c>
    </row>
    <row r="127" spans="1:6">
      <c r="A127" s="3">
        <f t="shared" si="3"/>
        <v>126</v>
      </c>
      <c r="B127" s="4" t="s">
        <v>56</v>
      </c>
      <c r="C127" s="5" t="s">
        <v>132</v>
      </c>
      <c r="D127" s="5" t="s">
        <v>136</v>
      </c>
      <c r="E127" s="5" t="s">
        <v>170</v>
      </c>
      <c r="F127" s="5">
        <v>195</v>
      </c>
    </row>
    <row r="128" spans="1:6">
      <c r="A128" s="6">
        <f t="shared" si="3"/>
        <v>127</v>
      </c>
      <c r="B128" s="7" t="s">
        <v>119</v>
      </c>
      <c r="C128" s="8" t="s">
        <v>130</v>
      </c>
      <c r="D128" s="8" t="s">
        <v>146</v>
      </c>
      <c r="E128" s="8" t="s">
        <v>153</v>
      </c>
      <c r="F128" s="8" t="s">
        <v>190</v>
      </c>
    </row>
    <row r="129" spans="1:6">
      <c r="A129" s="3">
        <f t="shared" si="3"/>
        <v>128</v>
      </c>
      <c r="B129" s="4" t="s">
        <v>87</v>
      </c>
      <c r="C129" s="5" t="s">
        <v>133</v>
      </c>
      <c r="D129" s="5" t="s">
        <v>138</v>
      </c>
      <c r="E129" s="5" t="s">
        <v>157</v>
      </c>
      <c r="F129" s="5">
        <v>195</v>
      </c>
    </row>
    <row r="130" spans="1:6">
      <c r="A130" s="6">
        <f t="shared" si="3"/>
        <v>129</v>
      </c>
      <c r="B130" s="7" t="s">
        <v>88</v>
      </c>
      <c r="C130" s="8" t="s">
        <v>132</v>
      </c>
      <c r="D130" s="8" t="s">
        <v>141</v>
      </c>
      <c r="E130" s="8" t="s">
        <v>162</v>
      </c>
      <c r="F130" s="8">
        <v>195</v>
      </c>
    </row>
    <row r="131" spans="1:6">
      <c r="A131" s="3">
        <f t="shared" si="3"/>
        <v>130</v>
      </c>
      <c r="B131" s="4" t="s">
        <v>89</v>
      </c>
      <c r="C131" s="5" t="s">
        <v>130</v>
      </c>
      <c r="D131" s="5" t="s">
        <v>145</v>
      </c>
      <c r="E131" s="5" t="s">
        <v>155</v>
      </c>
      <c r="F131" s="5">
        <v>195</v>
      </c>
    </row>
    <row r="134" spans="1:6" ht="13.5" thickBot="1">
      <c r="A134" s="1"/>
      <c r="C134" s="2"/>
      <c r="D134" s="2"/>
      <c r="E134" s="2"/>
      <c r="F134" s="2"/>
    </row>
    <row r="135" spans="1:6" ht="13.5" thickBot="1">
      <c r="A135" s="1"/>
      <c r="B135" s="1"/>
      <c r="C135" s="2"/>
      <c r="D135" s="88" t="s">
        <v>195</v>
      </c>
      <c r="E135" s="89"/>
      <c r="F135" s="1"/>
    </row>
    <row r="136" spans="1:6">
      <c r="A136" s="1"/>
      <c r="B136" s="2"/>
      <c r="C136" s="2"/>
      <c r="D136" s="16">
        <v>1</v>
      </c>
      <c r="E136" s="17" t="s">
        <v>138</v>
      </c>
      <c r="F136" s="2"/>
    </row>
    <row r="137" spans="1:6">
      <c r="A137" s="1"/>
      <c r="C137" s="2"/>
      <c r="D137" s="12">
        <v>2</v>
      </c>
      <c r="E137" s="13" t="s">
        <v>145</v>
      </c>
      <c r="F137" s="2"/>
    </row>
    <row r="138" spans="1:6">
      <c r="A138" s="1"/>
      <c r="C138" s="2"/>
      <c r="D138" s="12">
        <v>3</v>
      </c>
      <c r="E138" s="13" t="s">
        <v>140</v>
      </c>
      <c r="F138" s="2"/>
    </row>
    <row r="139" spans="1:6">
      <c r="A139" s="1"/>
      <c r="C139" s="2"/>
      <c r="D139" s="12">
        <v>4</v>
      </c>
      <c r="E139" s="13" t="s">
        <v>139</v>
      </c>
      <c r="F139" s="2"/>
    </row>
    <row r="140" spans="1:6">
      <c r="A140" s="1"/>
      <c r="C140" s="2"/>
      <c r="D140" s="12">
        <v>5</v>
      </c>
      <c r="E140" s="13" t="s">
        <v>141</v>
      </c>
      <c r="F140" s="2"/>
    </row>
    <row r="141" spans="1:6">
      <c r="A141" s="1"/>
      <c r="C141" s="2"/>
      <c r="D141" s="12">
        <v>6</v>
      </c>
      <c r="E141" s="13" t="s">
        <v>150</v>
      </c>
      <c r="F141" s="2"/>
    </row>
    <row r="142" spans="1:6">
      <c r="A142" s="1"/>
      <c r="C142" s="2"/>
      <c r="D142" s="12">
        <v>7</v>
      </c>
      <c r="E142" s="13" t="s">
        <v>144</v>
      </c>
      <c r="F142" s="2"/>
    </row>
    <row r="143" spans="1:6">
      <c r="A143" s="1"/>
      <c r="C143" s="2"/>
      <c r="D143" s="12">
        <v>8</v>
      </c>
      <c r="E143" s="13" t="s">
        <v>142</v>
      </c>
      <c r="F143" s="2"/>
    </row>
    <row r="144" spans="1:6">
      <c r="A144" s="1"/>
      <c r="C144" s="2"/>
      <c r="D144" s="12">
        <v>9</v>
      </c>
      <c r="E144" s="13" t="s">
        <v>143</v>
      </c>
      <c r="F144" s="2"/>
    </row>
    <row r="145" spans="1:6" ht="13.5" thickBot="1">
      <c r="A145" s="1"/>
      <c r="C145" s="2"/>
      <c r="D145" s="14">
        <v>10</v>
      </c>
      <c r="E145" s="15" t="s">
        <v>137</v>
      </c>
      <c r="F145" s="2"/>
    </row>
  </sheetData>
  <sheetProtection password="E5C0" sheet="1" objects="1" scenarios="1"/>
  <mergeCells count="1">
    <mergeCell ref="D135:E135"/>
  </mergeCells>
  <phoneticPr fontId="3" type="noConversion"/>
  <pageMargins left="0.75" right="0.75" top="1" bottom="1" header="0.5" footer="0.5"/>
  <pageSetup orientation="portrait" horizontalDpi="4294967293" verticalDpi="0" r:id="rId1"/>
  <headerFooter alignWithMargins="0"/>
  <cellWatches>
    <cellWatch r="I9"/>
  </cellWatches>
</worksheet>
</file>

<file path=xl/worksheets/sheet6.xml><?xml version="1.0" encoding="utf-8"?>
<worksheet xmlns="http://schemas.openxmlformats.org/spreadsheetml/2006/main" xmlns:r="http://schemas.openxmlformats.org/officeDocument/2006/relationships">
  <sheetPr codeName="Sheet6" enableFormatConditionsCalculation="0">
    <tabColor indexed="10"/>
    <pageSetUpPr autoPageBreaks="0"/>
  </sheetPr>
  <dimension ref="B1:M30"/>
  <sheetViews>
    <sheetView showGridLines="0" workbookViewId="0">
      <selection activeCell="E2" sqref="E2:F2"/>
    </sheetView>
  </sheetViews>
  <sheetFormatPr defaultRowHeight="12.75"/>
  <cols>
    <col min="2" max="2" width="4.7109375" customWidth="1"/>
    <col min="3" max="3" width="14.7109375" customWidth="1"/>
  </cols>
  <sheetData>
    <row r="1" spans="2:13" ht="13.5" thickBot="1"/>
    <row r="2" spans="2:13" ht="13.5" thickBot="1">
      <c r="B2" s="117" t="s">
        <v>203</v>
      </c>
      <c r="C2" s="118"/>
      <c r="E2" s="119" t="s">
        <v>204</v>
      </c>
      <c r="F2" s="120"/>
      <c r="G2" s="24"/>
      <c r="M2" s="24"/>
    </row>
    <row r="3" spans="2:13">
      <c r="B3" s="16">
        <v>1</v>
      </c>
      <c r="C3" s="46" t="s">
        <v>134</v>
      </c>
      <c r="E3" s="16">
        <v>1</v>
      </c>
      <c r="F3" s="46" t="s">
        <v>140</v>
      </c>
      <c r="G3" s="24"/>
      <c r="M3" s="24"/>
    </row>
    <row r="4" spans="2:13">
      <c r="B4" s="12">
        <v>2</v>
      </c>
      <c r="C4" s="44" t="s">
        <v>130</v>
      </c>
      <c r="E4" s="12">
        <v>2</v>
      </c>
      <c r="F4" s="44" t="s">
        <v>138</v>
      </c>
      <c r="G4" s="24"/>
      <c r="M4" s="24"/>
    </row>
    <row r="5" spans="2:13">
      <c r="B5" s="12">
        <v>3</v>
      </c>
      <c r="C5" s="44" t="s">
        <v>135</v>
      </c>
      <c r="E5" s="12">
        <v>3</v>
      </c>
      <c r="F5" s="44" t="s">
        <v>141</v>
      </c>
      <c r="G5" s="24"/>
      <c r="M5" s="24"/>
    </row>
    <row r="6" spans="2:13">
      <c r="B6" s="12">
        <v>4</v>
      </c>
      <c r="C6" s="44" t="s">
        <v>132</v>
      </c>
      <c r="E6" s="12">
        <v>4</v>
      </c>
      <c r="F6" s="44" t="s">
        <v>149</v>
      </c>
      <c r="G6" s="24"/>
      <c r="M6" s="24"/>
    </row>
    <row r="7" spans="2:13">
      <c r="B7" s="12">
        <v>5</v>
      </c>
      <c r="C7" s="44" t="s">
        <v>131</v>
      </c>
      <c r="E7" s="12">
        <v>5</v>
      </c>
      <c r="F7" s="44" t="s">
        <v>145</v>
      </c>
      <c r="G7" s="24"/>
      <c r="M7" s="24"/>
    </row>
    <row r="8" spans="2:13" ht="13.5" thickBot="1">
      <c r="B8" s="14">
        <v>6</v>
      </c>
      <c r="C8" s="45" t="s">
        <v>133</v>
      </c>
      <c r="E8" s="12">
        <v>6</v>
      </c>
      <c r="F8" s="44" t="s">
        <v>136</v>
      </c>
      <c r="G8" s="24"/>
      <c r="M8" s="24"/>
    </row>
    <row r="9" spans="2:13" ht="13.5" thickBot="1">
      <c r="E9" s="12">
        <v>7</v>
      </c>
      <c r="F9" s="44" t="s">
        <v>148</v>
      </c>
      <c r="G9" s="24"/>
      <c r="M9" s="24"/>
    </row>
    <row r="10" spans="2:13" ht="13.5" thickBot="1">
      <c r="B10" s="88" t="s">
        <v>129</v>
      </c>
      <c r="C10" s="89"/>
      <c r="E10" s="12">
        <v>8</v>
      </c>
      <c r="F10" s="44" t="s">
        <v>147</v>
      </c>
      <c r="G10" s="24"/>
      <c r="M10" s="24"/>
    </row>
    <row r="11" spans="2:13">
      <c r="B11" s="47">
        <v>1</v>
      </c>
      <c r="C11" s="46" t="s">
        <v>155</v>
      </c>
      <c r="E11" s="12">
        <v>9</v>
      </c>
      <c r="F11" s="44" t="s">
        <v>142</v>
      </c>
      <c r="G11" s="24"/>
      <c r="M11" s="24"/>
    </row>
    <row r="12" spans="2:13">
      <c r="B12" s="48">
        <v>2</v>
      </c>
      <c r="C12" s="44" t="s">
        <v>169</v>
      </c>
      <c r="E12" s="12">
        <v>10</v>
      </c>
      <c r="F12" s="44" t="s">
        <v>150</v>
      </c>
      <c r="G12" s="24"/>
      <c r="M12" s="24"/>
    </row>
    <row r="13" spans="2:13">
      <c r="B13" s="48">
        <v>3</v>
      </c>
      <c r="C13" s="44" t="s">
        <v>154</v>
      </c>
      <c r="E13" s="12">
        <v>11</v>
      </c>
      <c r="F13" s="44" t="s">
        <v>144</v>
      </c>
      <c r="G13" s="24"/>
      <c r="M13" s="24"/>
    </row>
    <row r="14" spans="2:13">
      <c r="B14" s="48">
        <v>4</v>
      </c>
      <c r="C14" s="44" t="s">
        <v>164</v>
      </c>
      <c r="E14" s="12">
        <v>12</v>
      </c>
      <c r="F14" s="44" t="s">
        <v>139</v>
      </c>
      <c r="G14" s="24"/>
      <c r="M14" s="24"/>
    </row>
    <row r="15" spans="2:13">
      <c r="B15" s="48">
        <v>5</v>
      </c>
      <c r="C15" s="44" t="s">
        <v>161</v>
      </c>
      <c r="E15" s="12">
        <v>13</v>
      </c>
      <c r="F15" s="44" t="s">
        <v>146</v>
      </c>
      <c r="G15" s="24"/>
      <c r="M15" s="24"/>
    </row>
    <row r="16" spans="2:13">
      <c r="B16" s="48">
        <v>6</v>
      </c>
      <c r="C16" s="44" t="s">
        <v>159</v>
      </c>
      <c r="E16" s="12">
        <v>14</v>
      </c>
      <c r="F16" s="44" t="s">
        <v>137</v>
      </c>
      <c r="G16" s="24"/>
      <c r="M16" s="24"/>
    </row>
    <row r="17" spans="2:13" ht="13.5" thickBot="1">
      <c r="B17" s="48">
        <v>7</v>
      </c>
      <c r="C17" s="44" t="s">
        <v>152</v>
      </c>
      <c r="E17" s="14">
        <v>15</v>
      </c>
      <c r="F17" s="45" t="s">
        <v>143</v>
      </c>
      <c r="M17" s="24"/>
    </row>
    <row r="18" spans="2:13">
      <c r="B18" s="48">
        <v>8</v>
      </c>
      <c r="C18" s="44" t="s">
        <v>163</v>
      </c>
      <c r="M18" s="24"/>
    </row>
    <row r="19" spans="2:13">
      <c r="B19" s="48">
        <v>9</v>
      </c>
      <c r="C19" s="44" t="s">
        <v>166</v>
      </c>
      <c r="M19" s="24"/>
    </row>
    <row r="20" spans="2:13">
      <c r="B20" s="48">
        <v>10</v>
      </c>
      <c r="C20" s="44" t="s">
        <v>156</v>
      </c>
      <c r="M20" s="24"/>
    </row>
    <row r="21" spans="2:13">
      <c r="B21" s="48">
        <v>11</v>
      </c>
      <c r="C21" s="44" t="s">
        <v>151</v>
      </c>
      <c r="M21" s="24"/>
    </row>
    <row r="22" spans="2:13">
      <c r="B22" s="48">
        <v>12</v>
      </c>
      <c r="C22" s="44" t="s">
        <v>170</v>
      </c>
    </row>
    <row r="23" spans="2:13">
      <c r="B23" s="48">
        <v>13</v>
      </c>
      <c r="C23" s="44" t="s">
        <v>165</v>
      </c>
    </row>
    <row r="24" spans="2:13">
      <c r="B24" s="48">
        <v>14</v>
      </c>
      <c r="C24" s="44" t="s">
        <v>158</v>
      </c>
    </row>
    <row r="25" spans="2:13">
      <c r="B25" s="48">
        <v>15</v>
      </c>
      <c r="C25" s="44" t="s">
        <v>162</v>
      </c>
    </row>
    <row r="26" spans="2:13">
      <c r="B26" s="48">
        <v>16</v>
      </c>
      <c r="C26" s="44" t="s">
        <v>153</v>
      </c>
    </row>
    <row r="27" spans="2:13">
      <c r="B27" s="48">
        <v>17</v>
      </c>
      <c r="C27" s="44" t="s">
        <v>160</v>
      </c>
    </row>
    <row r="28" spans="2:13">
      <c r="B28" s="48">
        <v>18</v>
      </c>
      <c r="C28" s="44" t="s">
        <v>157</v>
      </c>
    </row>
    <row r="29" spans="2:13">
      <c r="B29" s="48">
        <v>19</v>
      </c>
      <c r="C29" s="44" t="s">
        <v>167</v>
      </c>
    </row>
    <row r="30" spans="2:13" ht="13.5" thickBot="1">
      <c r="B30" s="49">
        <v>20</v>
      </c>
      <c r="C30" s="45" t="s">
        <v>168</v>
      </c>
    </row>
  </sheetData>
  <sheetProtection password="E5C0" sheet="1" objects="1" scenarios="1"/>
  <mergeCells count="3">
    <mergeCell ref="B2:C2"/>
    <mergeCell ref="E2:F2"/>
    <mergeCell ref="B10:C10"/>
  </mergeCells>
  <phoneticPr fontId="3" type="noConversion"/>
  <pageMargins left="0.75" right="0.75" top="1" bottom="1" header="0.5" footer="0.5"/>
  <pageSetup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Potion Generator</vt:lpstr>
      <vt:lpstr>Total Randomness</vt:lpstr>
      <vt:lpstr>Color Generator</vt:lpstr>
      <vt:lpstr>Potion List</vt:lpstr>
      <vt:lpstr>Data Lists</vt:lpstr>
      <vt:lpstr>Colors</vt:lpstr>
      <vt:lpstr>ColorTable</vt:lpstr>
      <vt:lpstr>Cons</vt:lpstr>
      <vt:lpstr>PColor</vt:lpstr>
      <vt:lpstr>Potions</vt:lpstr>
      <vt:lpstr>Smell</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Giroux</dc:creator>
  <cp:lastModifiedBy>Bobs</cp:lastModifiedBy>
  <cp:lastPrinted>2009-03-23T08:36:19Z</cp:lastPrinted>
  <dcterms:created xsi:type="dcterms:W3CDTF">2005-10-02T02:42:52Z</dcterms:created>
  <dcterms:modified xsi:type="dcterms:W3CDTF">2010-01-27T01:15:40Z</dcterms:modified>
</cp:coreProperties>
</file>